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-Line\JPE\manuscripts\JPE930_Cane\"/>
    </mc:Choice>
  </mc:AlternateContent>
  <xr:revisionPtr revIDLastSave="0" documentId="13_ncr:1_{D125C7BA-2EC9-493F-9671-474529EE8591}" xr6:coauthVersionLast="47" xr6:coauthVersionMax="47" xr10:uidLastSave="{00000000-0000-0000-0000-000000000000}"/>
  <bookViews>
    <workbookView xWindow="-110" yWindow="-110" windowWidth="19420" windowHeight="10300" xr2:uid="{F06293FA-265E-49A9-9D1B-AC5CAD544DB3}"/>
  </bookViews>
  <sheets>
    <sheet name="cover" sheetId="2" r:id="rId1"/>
    <sheet name="SingleVis08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1" i="1" l="1"/>
  <c r="T32" i="1" s="1"/>
  <c r="S31" i="1"/>
  <c r="S32" i="1" s="1"/>
  <c r="T30" i="1"/>
  <c r="S30" i="1"/>
  <c r="T29" i="1"/>
  <c r="S29" i="1"/>
  <c r="G311" i="1"/>
  <c r="E311" i="1"/>
  <c r="G307" i="1"/>
  <c r="H307" i="1" s="1"/>
  <c r="E307" i="1"/>
  <c r="I306" i="1"/>
  <c r="E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G289" i="1"/>
  <c r="H289" i="1" s="1"/>
  <c r="E289" i="1"/>
  <c r="I288" i="1"/>
  <c r="E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88" i="1" s="1"/>
  <c r="G272" i="1"/>
  <c r="E272" i="1"/>
  <c r="H272" i="1" s="1"/>
  <c r="I271" i="1"/>
  <c r="E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G255" i="1"/>
  <c r="H255" i="1" s="1"/>
  <c r="E255" i="1"/>
  <c r="I254" i="1"/>
  <c r="I310" i="1" s="1"/>
  <c r="G254" i="1"/>
  <c r="E254" i="1"/>
  <c r="F253" i="1"/>
  <c r="F252" i="1"/>
  <c r="F251" i="1"/>
  <c r="F250" i="1"/>
  <c r="F249" i="1"/>
  <c r="F248" i="1"/>
  <c r="F247" i="1"/>
  <c r="F246" i="1"/>
  <c r="F245" i="1"/>
  <c r="F244" i="1"/>
  <c r="G243" i="1"/>
  <c r="E243" i="1"/>
  <c r="I242" i="1"/>
  <c r="E242" i="1"/>
  <c r="F241" i="1"/>
  <c r="F240" i="1"/>
  <c r="F239" i="1"/>
  <c r="F238" i="1"/>
  <c r="F237" i="1"/>
  <c r="F236" i="1"/>
  <c r="F235" i="1"/>
  <c r="F234" i="1"/>
  <c r="F233" i="1"/>
  <c r="F232" i="1"/>
  <c r="G231" i="1"/>
  <c r="E231" i="1"/>
  <c r="I230" i="1"/>
  <c r="E230" i="1"/>
  <c r="F229" i="1"/>
  <c r="F228" i="1"/>
  <c r="F227" i="1"/>
  <c r="F226" i="1"/>
  <c r="F225" i="1"/>
  <c r="F224" i="1"/>
  <c r="F223" i="1"/>
  <c r="F222" i="1"/>
  <c r="F221" i="1"/>
  <c r="F220" i="1"/>
  <c r="G219" i="1"/>
  <c r="H219" i="1" s="1"/>
  <c r="E219" i="1"/>
  <c r="I218" i="1"/>
  <c r="E218" i="1"/>
  <c r="F217" i="1"/>
  <c r="F216" i="1"/>
  <c r="F215" i="1"/>
  <c r="F214" i="1"/>
  <c r="F213" i="1"/>
  <c r="F212" i="1"/>
  <c r="F211" i="1"/>
  <c r="F210" i="1"/>
  <c r="F209" i="1"/>
  <c r="G208" i="1"/>
  <c r="E208" i="1"/>
  <c r="I207" i="1"/>
  <c r="E207" i="1"/>
  <c r="F206" i="1"/>
  <c r="F205" i="1"/>
  <c r="F204" i="1"/>
  <c r="F203" i="1"/>
  <c r="F202" i="1"/>
  <c r="F201" i="1"/>
  <c r="F200" i="1"/>
  <c r="F199" i="1"/>
  <c r="F207" i="1" s="1"/>
  <c r="G198" i="1"/>
  <c r="H198" i="1" s="1"/>
  <c r="E198" i="1"/>
  <c r="I197" i="1"/>
  <c r="E197" i="1"/>
  <c r="F196" i="1"/>
  <c r="F195" i="1"/>
  <c r="F194" i="1"/>
  <c r="F193" i="1"/>
  <c r="F192" i="1"/>
  <c r="F191" i="1"/>
  <c r="F190" i="1"/>
  <c r="I179" i="1"/>
  <c r="H179" i="1"/>
  <c r="G179" i="1"/>
  <c r="G182" i="1" s="1"/>
  <c r="F179" i="1"/>
  <c r="L31" i="1"/>
  <c r="L30" i="1"/>
  <c r="K28" i="1"/>
  <c r="J28" i="1"/>
  <c r="I28" i="1"/>
  <c r="H28" i="1"/>
  <c r="G28" i="1"/>
  <c r="F28" i="1"/>
  <c r="E28" i="1"/>
  <c r="D28" i="1"/>
  <c r="C28" i="1"/>
  <c r="B28" i="1"/>
  <c r="L15" i="1"/>
  <c r="L14" i="1"/>
  <c r="D14" i="1"/>
  <c r="G13" i="1"/>
  <c r="G14" i="1" s="1"/>
  <c r="F13" i="1"/>
  <c r="E13" i="1"/>
  <c r="D13" i="1"/>
  <c r="C13" i="1"/>
  <c r="B13" i="1"/>
  <c r="K12" i="1"/>
  <c r="J12" i="1"/>
  <c r="I12" i="1"/>
  <c r="H12" i="1"/>
  <c r="G12" i="1"/>
  <c r="F12" i="1"/>
  <c r="E12" i="1"/>
  <c r="E14" i="1" s="1"/>
  <c r="D12" i="1"/>
  <c r="C12" i="1"/>
  <c r="B12" i="1"/>
  <c r="L13" i="1" s="1"/>
  <c r="F242" i="1" l="1"/>
  <c r="B14" i="1"/>
  <c r="H208" i="1"/>
  <c r="F197" i="1"/>
  <c r="H243" i="1"/>
  <c r="F306" i="1"/>
  <c r="U30" i="1"/>
  <c r="G183" i="1"/>
  <c r="E308" i="1"/>
  <c r="F230" i="1"/>
  <c r="L29" i="1"/>
  <c r="F218" i="1"/>
  <c r="F271" i="1"/>
  <c r="I308" i="1"/>
  <c r="V30" i="1"/>
  <c r="F14" i="1"/>
  <c r="H231" i="1"/>
  <c r="C14" i="1"/>
  <c r="F254" i="1"/>
  <c r="F308" i="1" s="1"/>
  <c r="T39" i="1"/>
  <c r="S39" i="1"/>
  <c r="S37" i="1"/>
  <c r="S35" i="1"/>
  <c r="L12" i="1"/>
  <c r="S33" i="1"/>
  <c r="S34" i="1" s="1"/>
  <c r="I309" i="1"/>
  <c r="L28" i="1"/>
  <c r="S36" i="1" l="1"/>
  <c r="S38" i="1" s="1"/>
</calcChain>
</file>

<file path=xl/sharedStrings.xml><?xml version="1.0" encoding="utf-8"?>
<sst xmlns="http://schemas.openxmlformats.org/spreadsheetml/2006/main" count="757" uniqueCount="154">
  <si>
    <t>FlwrNum</t>
  </si>
  <si>
    <t>stig</t>
  </si>
  <si>
    <t>Pollen deposition by pollen-foraging</t>
  </si>
  <si>
    <t>load</t>
  </si>
  <si>
    <t>female Diadasia diminuta</t>
  </si>
  <si>
    <t>grains</t>
  </si>
  <si>
    <t>visiting virgin globemallow flowers</t>
  </si>
  <si>
    <t>in common garden</t>
  </si>
  <si>
    <t>Sphaeralcea</t>
  </si>
  <si>
    <t>concinnea</t>
  </si>
  <si>
    <t>grand avg</t>
  </si>
  <si>
    <t>mean</t>
  </si>
  <si>
    <t>std dev</t>
  </si>
  <si>
    <t>coeff var</t>
  </si>
  <si>
    <t>n</t>
  </si>
  <si>
    <t>sum</t>
  </si>
  <si>
    <t>grossularifolia</t>
  </si>
  <si>
    <r>
      <rPr>
        <b/>
        <sz val="10"/>
        <color theme="1"/>
        <rFont val="Liberation Sans"/>
      </rPr>
      <t>F-test</t>
    </r>
  </si>
  <si>
    <t>Alpha</t>
  </si>
  <si>
    <r>
      <rPr>
        <b/>
        <sz val="10"/>
        <color theme="1"/>
        <rFont val="Liberation Sans"/>
      </rPr>
      <t>Variable 1</t>
    </r>
  </si>
  <si>
    <r>
      <rPr>
        <b/>
        <sz val="10"/>
        <color theme="1"/>
        <rFont val="Liberation Sans"/>
      </rPr>
      <t>Variable 2</t>
    </r>
  </si>
  <si>
    <t>Mean</t>
  </si>
  <si>
    <t>Variance</t>
  </si>
  <si>
    <t>Observations</t>
  </si>
  <si>
    <t>df</t>
  </si>
  <si>
    <t>F</t>
  </si>
  <si>
    <t>P (F&lt;=f) right-tail</t>
  </si>
  <si>
    <t>F Critical right-tail</t>
  </si>
  <si>
    <t>P (F&lt;=f) left-tail</t>
  </si>
  <si>
    <t>F Critical left-tail</t>
  </si>
  <si>
    <t>P two-tail</t>
  </si>
  <si>
    <t>Floral constancy vs. switching between Sphaeralcea species</t>
  </si>
  <si>
    <t>F Critical two-tail</t>
  </si>
  <si>
    <t>by foraging females of the oligolectic bee,  Diadasia diminuta</t>
  </si>
  <si>
    <t>Date</t>
  </si>
  <si>
    <t>Observer</t>
  </si>
  <si>
    <t>Bee ID</t>
  </si>
  <si>
    <t>Plant Species</t>
  </si>
  <si>
    <t># visits/ plant</t>
  </si>
  <si>
    <t># plants</t>
  </si>
  <si>
    <t># flowers</t>
  </si>
  <si>
    <t># cross spp</t>
  </si>
  <si>
    <t>visits to conspecifics</t>
  </si>
  <si>
    <t>Glen/Jim</t>
  </si>
  <si>
    <t>g.1</t>
  </si>
  <si>
    <t>munroana</t>
  </si>
  <si>
    <t>grossulariifolia</t>
  </si>
  <si>
    <t>1+2+1</t>
  </si>
  <si>
    <t>4+1+2</t>
  </si>
  <si>
    <t>coccinea</t>
  </si>
  <si>
    <t>g.2</t>
  </si>
  <si>
    <t>g.3</t>
  </si>
  <si>
    <t>g.4</t>
  </si>
  <si>
    <t>g.5</t>
  </si>
  <si>
    <t>parviflora</t>
  </si>
  <si>
    <t>g.6</t>
  </si>
  <si>
    <t>1+1+1</t>
  </si>
  <si>
    <t>g.7</t>
  </si>
  <si>
    <t>g.8</t>
  </si>
  <si>
    <t>g.9</t>
  </si>
  <si>
    <t>g.10</t>
  </si>
  <si>
    <t>1+1+4</t>
  </si>
  <si>
    <t>g.11</t>
  </si>
  <si>
    <t>3+3</t>
  </si>
  <si>
    <t>g.12</t>
  </si>
  <si>
    <t>g.13</t>
  </si>
  <si>
    <t>g.14</t>
  </si>
  <si>
    <t>1+1</t>
  </si>
  <si>
    <t>g.15</t>
  </si>
  <si>
    <t>?</t>
  </si>
  <si>
    <t>g.16</t>
  </si>
  <si>
    <t>g.17</t>
  </si>
  <si>
    <t>g.18</t>
  </si>
  <si>
    <t>g.19</t>
  </si>
  <si>
    <t>g.20</t>
  </si>
  <si>
    <t>g.21</t>
  </si>
  <si>
    <t>4+4</t>
  </si>
  <si>
    <t>g.22</t>
  </si>
  <si>
    <t>4+5</t>
  </si>
  <si>
    <t>g.23</t>
  </si>
  <si>
    <t>3+1</t>
  </si>
  <si>
    <t>Glen/Katie/Jim/Seth</t>
  </si>
  <si>
    <t>s.1</t>
  </si>
  <si>
    <t>s.2</t>
  </si>
  <si>
    <t>s.3</t>
  </si>
  <si>
    <t>s.4</t>
  </si>
  <si>
    <t>s.5</t>
  </si>
  <si>
    <t>s.6</t>
  </si>
  <si>
    <t>s.7</t>
  </si>
  <si>
    <t>s.8</t>
  </si>
  <si>
    <t>s.9</t>
  </si>
  <si>
    <t>s.10</t>
  </si>
  <si>
    <t>s.11</t>
  </si>
  <si>
    <t>s.12</t>
  </si>
  <si>
    <t>s.13</t>
  </si>
  <si>
    <t>4+1+1+1</t>
  </si>
  <si>
    <t>s.14</t>
  </si>
  <si>
    <t>s.15</t>
  </si>
  <si>
    <t>s.16</t>
  </si>
  <si>
    <t>9+4</t>
  </si>
  <si>
    <t>s.17</t>
  </si>
  <si>
    <t>2+1</t>
  </si>
  <si>
    <t>s.18</t>
  </si>
  <si>
    <t>s.19</t>
  </si>
  <si>
    <t>s.20</t>
  </si>
  <si>
    <t>6+3+3</t>
  </si>
  <si>
    <t>G.Trostle</t>
  </si>
  <si>
    <t>2+4</t>
  </si>
  <si>
    <t>2+7+2</t>
  </si>
  <si>
    <t>2+1+2</t>
  </si>
  <si>
    <t>Glen/Seth/Katie</t>
  </si>
  <si>
    <t>3+1+1</t>
  </si>
  <si>
    <t>1+4</t>
  </si>
  <si>
    <t>1+3</t>
  </si>
  <si>
    <t>9+1</t>
  </si>
  <si>
    <t>1+1+2</t>
  </si>
  <si>
    <t>1+1+1+2</t>
  </si>
  <si>
    <t>2+1+1</t>
  </si>
  <si>
    <t>1+2</t>
  </si>
  <si>
    <t>1+2+2</t>
  </si>
  <si>
    <t>2+3+1+1+2</t>
  </si>
  <si>
    <t>bee count</t>
  </si>
  <si>
    <t>totals</t>
  </si>
  <si>
    <t>Diadasia</t>
  </si>
  <si>
    <t>ave flowers visited per plant</t>
  </si>
  <si>
    <t>% of interplant moves that are between specifics</t>
  </si>
  <si>
    <t>n=146</t>
  </si>
  <si>
    <t>Seed and capsule yields for 3 Sphaeralcea species</t>
  </si>
  <si>
    <t>Resulting from autogamy and from manually selfed and outcrossed flowers</t>
  </si>
  <si>
    <t>Species</t>
  </si>
  <si>
    <t>Plant</t>
  </si>
  <si>
    <t>Trmt</t>
  </si>
  <si>
    <t>flowers</t>
  </si>
  <si>
    <t>capsule</t>
  </si>
  <si>
    <t>NOcapsule</t>
  </si>
  <si>
    <t>Seeds</t>
  </si>
  <si>
    <t>AvgSeed</t>
  </si>
  <si>
    <t>CapFlow</t>
  </si>
  <si>
    <t>munro</t>
  </si>
  <si>
    <t>Auto</t>
  </si>
  <si>
    <t>Auto Total</t>
  </si>
  <si>
    <t>munro Total</t>
  </si>
  <si>
    <t>Geit</t>
  </si>
  <si>
    <t>Geit Total</t>
  </si>
  <si>
    <t>OC</t>
  </si>
  <si>
    <t>OC Total</t>
  </si>
  <si>
    <t>grossu</t>
  </si>
  <si>
    <t>grossu Total</t>
  </si>
  <si>
    <t>concin</t>
  </si>
  <si>
    <t>concin Total</t>
  </si>
  <si>
    <t>Grand Total</t>
  </si>
  <si>
    <t xml:space="preserve"> Total</t>
  </si>
  <si>
    <t>DOI: 10.26786/1920-7603(2026)930</t>
  </si>
  <si>
    <t>Appendix I. Dataset and analyses.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</si>
</sst>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"/>
    <numFmt numFmtId="165" formatCode="[$-409]m/d/yyyy"/>
    <numFmt numFmtId="166" formatCode="0.0"/>
  </numFmts>
  <fonts count="26">
    <font>
      <sz val="10"/>
      <color theme="1"/>
      <name val="Liberation Sans"/>
    </font>
    <font>
      <sz val="11"/>
      <color theme="1"/>
      <name val="Aptos Narrow"/>
      <family val="2"/>
      <scheme val="minor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Liberation Sans"/>
    </font>
    <font>
      <b/>
      <sz val="14"/>
      <color theme="1"/>
      <name val="Liberation Sans"/>
    </font>
    <font>
      <b/>
      <sz val="10"/>
      <color theme="1"/>
      <name val="Arial1"/>
    </font>
    <font>
      <sz val="10"/>
      <color theme="1"/>
      <name val="Arial1"/>
    </font>
    <font>
      <u/>
      <sz val="10"/>
      <color theme="1"/>
      <name val="Arial1"/>
    </font>
    <font>
      <u/>
      <sz val="10"/>
      <color theme="1"/>
      <name val="Liberation Sans"/>
    </font>
    <font>
      <b/>
      <sz val="10"/>
      <color theme="1"/>
      <name val="Arial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EE6EF"/>
        <bgColor rgb="FFDEE6EF"/>
      </patternFill>
    </fill>
    <fill>
      <patternFill patternType="solid">
        <fgColor rgb="FFFFFFD7"/>
        <bgColor rgb="FFFFFFD7"/>
      </patternFill>
    </fill>
    <fill>
      <patternFill patternType="solid">
        <fgColor rgb="FFFFFF99"/>
        <bgColor rgb="FFFFFF99"/>
      </patternFill>
    </fill>
    <fill>
      <patternFill patternType="solid">
        <fgColor rgb="FFFF99CC"/>
        <bgColor rgb="FFFF99CC"/>
      </patternFill>
    </fill>
    <fill>
      <patternFill patternType="solid">
        <fgColor rgb="FFFFB66C"/>
        <bgColor rgb="FFFFB66C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2" fillId="8" borderId="0"/>
    <xf numFmtId="0" fontId="3" fillId="0" borderId="0"/>
    <xf numFmtId="0" fontId="4" fillId="2" borderId="0"/>
    <xf numFmtId="0" fontId="4" fillId="3" borderId="0"/>
    <xf numFmtId="0" fontId="3" fillId="4" borderId="0"/>
    <xf numFmtId="0" fontId="5" fillId="5" borderId="0"/>
    <xf numFmtId="0" fontId="2" fillId="0" borderId="0" applyNumberFormat="0" applyFont="0" applyFill="0" applyBorder="0" applyAlignment="0" applyProtection="0"/>
    <xf numFmtId="0" fontId="4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4" fillId="0" borderId="0"/>
    <xf numFmtId="0" fontId="2" fillId="0" borderId="0"/>
    <xf numFmtId="0" fontId="2" fillId="0" borderId="0"/>
    <xf numFmtId="0" fontId="5" fillId="0" borderId="0"/>
    <xf numFmtId="0" fontId="24" fillId="0" borderId="0" applyNumberFormat="0" applyFill="0" applyBorder="0" applyAlignment="0" applyProtection="0"/>
    <xf numFmtId="0" fontId="1" fillId="0" borderId="0"/>
  </cellStyleXfs>
  <cellXfs count="70">
    <xf numFmtId="0" fontId="0" fillId="0" borderId="0" xfId="0"/>
    <xf numFmtId="0" fontId="15" fillId="0" borderId="2" xfId="0" applyFont="1" applyBorder="1" applyAlignment="1">
      <alignment horizontal="center"/>
    </xf>
    <xf numFmtId="0" fontId="15" fillId="0" borderId="2" xfId="0" applyFont="1" applyBorder="1"/>
    <xf numFmtId="0" fontId="0" fillId="0" borderId="0" xfId="0" applyAlignment="1">
      <alignment horizontal="center"/>
    </xf>
    <xf numFmtId="0" fontId="16" fillId="9" borderId="3" xfId="0" applyFont="1" applyFill="1" applyBorder="1"/>
    <xf numFmtId="0" fontId="17" fillId="9" borderId="4" xfId="0" applyFont="1" applyFill="1" applyBorder="1"/>
    <xf numFmtId="0" fontId="17" fillId="9" borderId="0" xfId="0" applyFont="1" applyFill="1"/>
    <xf numFmtId="0" fontId="0" fillId="9" borderId="5" xfId="0" applyFill="1" applyBorder="1"/>
    <xf numFmtId="0" fontId="16" fillId="9" borderId="6" xfId="0" applyFont="1" applyFill="1" applyBorder="1"/>
    <xf numFmtId="0" fontId="0" fillId="9" borderId="0" xfId="0" applyFill="1"/>
    <xf numFmtId="0" fontId="0" fillId="9" borderId="7" xfId="0" applyFill="1" applyBorder="1"/>
    <xf numFmtId="0" fontId="0" fillId="9" borderId="6" xfId="0" applyFill="1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166" fontId="0" fillId="0" borderId="0" xfId="0" applyNumberFormat="1" applyAlignment="1">
      <alignment horizontal="center"/>
    </xf>
    <xf numFmtId="166" fontId="0" fillId="0" borderId="0" xfId="0" applyNumberFormat="1"/>
    <xf numFmtId="0" fontId="0" fillId="0" borderId="6" xfId="0" applyBorder="1"/>
    <xf numFmtId="0" fontId="18" fillId="10" borderId="3" xfId="0" applyFont="1" applyFill="1" applyBorder="1" applyAlignment="1">
      <alignment horizontal="left"/>
    </xf>
    <xf numFmtId="0" fontId="3" fillId="10" borderId="4" xfId="0" applyFont="1" applyFill="1" applyBorder="1" applyAlignment="1">
      <alignment horizontal="left"/>
    </xf>
    <xf numFmtId="0" fontId="0" fillId="10" borderId="4" xfId="0" applyFill="1" applyBorder="1" applyAlignment="1">
      <alignment horizontal="left"/>
    </xf>
    <xf numFmtId="0" fontId="0" fillId="10" borderId="5" xfId="0" applyFill="1" applyBorder="1" applyAlignment="1">
      <alignment horizontal="left"/>
    </xf>
    <xf numFmtId="0" fontId="0" fillId="0" borderId="0" xfId="0" applyAlignment="1">
      <alignment horizontal="left"/>
    </xf>
    <xf numFmtId="0" fontId="18" fillId="10" borderId="8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left"/>
    </xf>
    <xf numFmtId="0" fontId="0" fillId="10" borderId="2" xfId="0" applyFill="1" applyBorder="1" applyAlignment="1">
      <alignment horizontal="left"/>
    </xf>
    <xf numFmtId="0" fontId="0" fillId="10" borderId="9" xfId="0" applyFill="1" applyBorder="1" applyAlignment="1">
      <alignment horizontal="left"/>
    </xf>
    <xf numFmtId="49" fontId="19" fillId="11" borderId="10" xfId="0" applyNumberFormat="1" applyFont="1" applyFill="1" applyBorder="1" applyAlignment="1">
      <alignment wrapText="1"/>
    </xf>
    <xf numFmtId="49" fontId="19" fillId="11" borderId="10" xfId="0" applyNumberFormat="1" applyFont="1" applyFill="1" applyBorder="1" applyAlignment="1">
      <alignment horizontal="left" wrapText="1"/>
    </xf>
    <xf numFmtId="49" fontId="0" fillId="0" borderId="0" xfId="0" applyNumberFormat="1" applyAlignment="1">
      <alignment wrapText="1"/>
    </xf>
    <xf numFmtId="164" fontId="0" fillId="0" borderId="0" xfId="0" applyNumberForma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0" fillId="12" borderId="0" xfId="0" applyFill="1" applyAlignment="1">
      <alignment horizontal="center"/>
    </xf>
    <xf numFmtId="165" fontId="0" fillId="0" borderId="0" xfId="0" applyNumberForma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0" fillId="0" borderId="3" xfId="0" applyBorder="1"/>
    <xf numFmtId="0" fontId="20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20" fillId="0" borderId="6" xfId="0" applyFont="1" applyBorder="1"/>
    <xf numFmtId="9" fontId="20" fillId="0" borderId="0" xfId="0" applyNumberFormat="1" applyFont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18" fillId="13" borderId="3" xfId="0" applyFont="1" applyFill="1" applyBorder="1" applyAlignment="1">
      <alignment horizontal="left"/>
    </xf>
    <xf numFmtId="0" fontId="18" fillId="13" borderId="4" xfId="0" applyFont="1" applyFill="1" applyBorder="1" applyAlignment="1">
      <alignment horizontal="center"/>
    </xf>
    <xf numFmtId="0" fontId="0" fillId="13" borderId="4" xfId="0" applyFill="1" applyBorder="1"/>
    <xf numFmtId="0" fontId="0" fillId="13" borderId="5" xfId="0" applyFill="1" applyBorder="1"/>
    <xf numFmtId="0" fontId="18" fillId="13" borderId="8" xfId="0" applyFont="1" applyFill="1" applyBorder="1" applyAlignment="1">
      <alignment horizontal="left"/>
    </xf>
    <xf numFmtId="0" fontId="18" fillId="13" borderId="2" xfId="0" applyFont="1" applyFill="1" applyBorder="1" applyAlignment="1">
      <alignment horizontal="center"/>
    </xf>
    <xf numFmtId="0" fontId="0" fillId="13" borderId="2" xfId="0" applyFill="1" applyBorder="1"/>
    <xf numFmtId="0" fontId="0" fillId="13" borderId="9" xfId="0" applyFill="1" applyBorder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2" fillId="0" borderId="0" xfId="0" applyFont="1"/>
    <xf numFmtId="2" fontId="22" fillId="0" borderId="0" xfId="0" applyNumberFormat="1" applyFont="1"/>
    <xf numFmtId="2" fontId="0" fillId="0" borderId="0" xfId="0" applyNumberFormat="1"/>
    <xf numFmtId="0" fontId="23" fillId="0" borderId="0" xfId="0" applyFont="1"/>
    <xf numFmtId="2" fontId="15" fillId="0" borderId="0" xfId="0" applyNumberFormat="1" applyFont="1"/>
    <xf numFmtId="0" fontId="24" fillId="0" borderId="0" xfId="20" applyAlignment="1">
      <alignment horizontal="justify" vertical="center"/>
    </xf>
    <xf numFmtId="0" fontId="1" fillId="0" borderId="0" xfId="21"/>
    <xf numFmtId="0" fontId="25" fillId="0" borderId="0" xfId="21" applyFont="1"/>
  </cellXfs>
  <cellStyles count="22">
    <cellStyle name="Accent" xfId="2" xr:uid="{16E05B7F-0B4C-4F85-8251-77AEBF02B7A3}"/>
    <cellStyle name="Accent 1" xfId="3" xr:uid="{6ECBB0F2-07F4-4E87-87D1-70212B4F25EC}"/>
    <cellStyle name="Accent 2" xfId="4" xr:uid="{D21C8D78-F29C-4FED-BC2C-3F0A258BED73}"/>
    <cellStyle name="Accent 3" xfId="5" xr:uid="{86085383-A59A-42B2-93F7-CAAAC8386D50}"/>
    <cellStyle name="Bad" xfId="6" xr:uid="{2A84E6EF-C516-4718-BA12-50746C632F4D}"/>
    <cellStyle name="Default" xfId="7" xr:uid="{835CE603-3D41-42E4-90EF-A2BB240E4A50}"/>
    <cellStyle name="Error" xfId="8" xr:uid="{CBB9E94A-E5E0-4897-8BC5-88755FA2519F}"/>
    <cellStyle name="Footnote" xfId="9" xr:uid="{8FD52DA0-4ADD-4871-A1C2-B3E310B48E6F}"/>
    <cellStyle name="Good" xfId="10" xr:uid="{9AE28578-98BD-4AE2-93E2-ED969DC54099}"/>
    <cellStyle name="Heading" xfId="11" xr:uid="{D88D8E3A-FC27-44B8-A530-35A00DFE2DAF}"/>
    <cellStyle name="Heading 1" xfId="12" xr:uid="{AB99FB0B-053C-4908-9E5B-2F9B43E427C8}"/>
    <cellStyle name="Heading 2" xfId="13" xr:uid="{802F50CA-A985-4334-A836-CC953D172150}"/>
    <cellStyle name="Hyperlink" xfId="14" xr:uid="{BEC43228-48B3-42D5-B576-6A5CF66A2351}"/>
    <cellStyle name="Link 2" xfId="20" xr:uid="{D0D84C28-9628-4C4A-97F2-2928887D538D}"/>
    <cellStyle name="Neutral" xfId="1" builtinId="28" customBuiltin="1"/>
    <cellStyle name="Note" xfId="15" xr:uid="{A6CDA636-94D2-43A6-A70E-B97A9B2FB526}"/>
    <cellStyle name="Result" xfId="16" xr:uid="{167AD926-15B9-404C-9F0D-FA4D430D3155}"/>
    <cellStyle name="Standard" xfId="0" builtinId="0" customBuiltin="1"/>
    <cellStyle name="Standard 2" xfId="21" xr:uid="{7EEA7B84-CF3F-4BD5-9C95-B461F275D176}"/>
    <cellStyle name="Status" xfId="17" xr:uid="{E0ECC39D-C720-4B87-B5CB-3FDC28DE3F23}"/>
    <cellStyle name="Text" xfId="18" xr:uid="{8C4BBB56-6CA0-47D4-A4AA-C491243EAEFF}"/>
    <cellStyle name="Warning" xfId="19" xr:uid="{7D0CCB24-5ABF-45C7-AF8E-CA5C6EA4A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6191250</xdr:colOff>
      <xdr:row>2</xdr:row>
      <xdr:rowOff>120650</xdr:rowOff>
    </xdr:to>
    <xdr:sp macro="" textlink="">
      <xdr:nvSpPr>
        <xdr:cNvPr id="2" name="Textfeld 6">
          <a:extLst>
            <a:ext uri="{FF2B5EF4-FFF2-40B4-BE49-F238E27FC236}">
              <a16:creationId xmlns:a16="http://schemas.microsoft.com/office/drawing/2014/main" id="{FF4BDFE6-D39D-4B31-B07D-0056EEB4C5F3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191250" cy="488950"/>
        </a:xfrm>
        <a:prstGeom prst="rect">
          <a:avLst/>
        </a:prstGeom>
        <a:solidFill>
          <a:srgbClr val="FCB424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DE" sz="1600" b="1" i="0" u="none" strike="noStrike" baseline="0">
              <a:solidFill>
                <a:srgbClr val="FFFFFF"/>
              </a:solidFill>
              <a:latin typeface="Candara"/>
            </a:rPr>
            <a:t>Appendices to J Poll Ecol 42(18), Cane &amp; Love</a:t>
          </a:r>
        </a:p>
      </xdr:txBody>
    </xdr:sp>
    <xdr:clientData/>
  </xdr:twoCellAnchor>
  <xdr:twoCellAnchor>
    <xdr:from>
      <xdr:col>0</xdr:col>
      <xdr:colOff>5695950</xdr:colOff>
      <xdr:row>0</xdr:row>
      <xdr:rowOff>6350</xdr:rowOff>
    </xdr:from>
    <xdr:to>
      <xdr:col>0</xdr:col>
      <xdr:colOff>6184900</xdr:colOff>
      <xdr:row>2</xdr:row>
      <xdr:rowOff>120650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DBDCFBA7-3966-4515-98DD-B8E624C1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6350"/>
          <a:ext cx="4889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26786/1920-7603(2026)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86234-66CF-469A-B34C-990F268B0AE2}">
  <dimension ref="A5:A7"/>
  <sheetViews>
    <sheetView tabSelected="1" workbookViewId="0">
      <selection activeCell="A8" sqref="A8"/>
    </sheetView>
  </sheetViews>
  <sheetFormatPr baseColWidth="10" defaultRowHeight="14.5"/>
  <cols>
    <col min="1" max="1" width="128.6328125" style="68" customWidth="1"/>
    <col min="2" max="16384" width="10.90625" style="68"/>
  </cols>
  <sheetData>
    <row r="5" spans="1:1">
      <c r="A5" s="67" t="s">
        <v>152</v>
      </c>
    </row>
    <row r="7" spans="1:1">
      <c r="A7" s="69" t="s">
        <v>153</v>
      </c>
    </row>
  </sheetData>
  <hyperlinks>
    <hyperlink ref="A5" r:id="rId1" display="DOI: 10.26786/1920-7603(2026)940" xr:uid="{CF3A3ABF-B876-43ED-B600-2013885753B4}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8FF1C-B66B-44CE-ABEC-FF73A538D651}">
  <dimension ref="A1:V312"/>
  <sheetViews>
    <sheetView workbookViewId="0"/>
  </sheetViews>
  <sheetFormatPr baseColWidth="10" defaultColWidth="8.6328125" defaultRowHeight="12.5"/>
  <cols>
    <col min="1" max="3" width="9.1796875" style="3" customWidth="1"/>
    <col min="4" max="4" width="14.08984375" style="3" customWidth="1"/>
    <col min="5" max="6" width="9.1796875" style="3" customWidth="1"/>
    <col min="7" max="17" width="8.6328125" customWidth="1"/>
    <col min="18" max="18" width="22.36328125" customWidth="1"/>
    <col min="19" max="23" width="8.6328125" customWidth="1"/>
  </cols>
  <sheetData>
    <row r="1" spans="1:19" ht="13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/>
      <c r="M1" s="2"/>
    </row>
    <row r="2" spans="1:19" ht="18">
      <c r="A2" s="3" t="s">
        <v>1</v>
      </c>
      <c r="B2" s="3">
        <v>18</v>
      </c>
      <c r="C2" s="3">
        <v>25</v>
      </c>
      <c r="D2" s="3">
        <v>58</v>
      </c>
      <c r="E2" s="3">
        <v>24</v>
      </c>
      <c r="F2" s="3">
        <v>31</v>
      </c>
      <c r="G2" s="3">
        <v>44</v>
      </c>
      <c r="H2" s="3">
        <v>36</v>
      </c>
      <c r="I2" s="3">
        <v>64</v>
      </c>
      <c r="J2" s="3">
        <v>48</v>
      </c>
      <c r="K2" s="3">
        <v>49</v>
      </c>
      <c r="L2" s="4" t="s">
        <v>2</v>
      </c>
      <c r="M2" s="5"/>
      <c r="N2" s="5"/>
      <c r="O2" s="6"/>
      <c r="P2" s="7"/>
      <c r="Q2" s="7"/>
    </row>
    <row r="3" spans="1:19" ht="18">
      <c r="A3" s="3" t="s">
        <v>3</v>
      </c>
      <c r="B3" s="3">
        <v>40</v>
      </c>
      <c r="C3" s="3">
        <v>27</v>
      </c>
      <c r="D3" s="3">
        <v>35</v>
      </c>
      <c r="E3" s="3">
        <v>11</v>
      </c>
      <c r="F3" s="3">
        <v>33</v>
      </c>
      <c r="G3" s="3">
        <v>46</v>
      </c>
      <c r="H3" s="3">
        <v>64</v>
      </c>
      <c r="I3" s="3">
        <v>29</v>
      </c>
      <c r="J3" s="3">
        <v>67</v>
      </c>
      <c r="K3" s="3">
        <v>47</v>
      </c>
      <c r="L3" s="8" t="s">
        <v>4</v>
      </c>
      <c r="M3" s="6"/>
      <c r="N3" s="6"/>
      <c r="O3" s="6"/>
      <c r="P3" s="9"/>
      <c r="Q3" s="10"/>
    </row>
    <row r="4" spans="1:19" ht="18">
      <c r="A4" s="3" t="s">
        <v>5</v>
      </c>
      <c r="B4" s="3">
        <v>42</v>
      </c>
      <c r="C4" s="3">
        <v>40</v>
      </c>
      <c r="D4" s="3">
        <v>44</v>
      </c>
      <c r="E4" s="3">
        <v>26</v>
      </c>
      <c r="F4" s="3">
        <v>30</v>
      </c>
      <c r="G4" s="3">
        <v>54</v>
      </c>
      <c r="H4" s="3">
        <v>65</v>
      </c>
      <c r="I4" s="3">
        <v>66</v>
      </c>
      <c r="J4" s="3">
        <v>52</v>
      </c>
      <c r="K4" s="3">
        <v>55</v>
      </c>
      <c r="L4" s="8" t="s">
        <v>6</v>
      </c>
      <c r="M4" s="6"/>
      <c r="N4" s="6"/>
      <c r="O4" s="6"/>
      <c r="P4" s="9"/>
      <c r="Q4" s="10"/>
      <c r="R4" s="3">
        <v>38</v>
      </c>
      <c r="S4" s="3">
        <v>18</v>
      </c>
    </row>
    <row r="5" spans="1:19" ht="18">
      <c r="B5" s="3">
        <v>38</v>
      </c>
      <c r="C5" s="3">
        <v>26</v>
      </c>
      <c r="D5" s="3">
        <v>35</v>
      </c>
      <c r="E5" s="3">
        <v>23</v>
      </c>
      <c r="F5" s="3">
        <v>47</v>
      </c>
      <c r="G5" s="3">
        <v>51</v>
      </c>
      <c r="H5" s="3">
        <v>59</v>
      </c>
      <c r="L5" s="8" t="s">
        <v>7</v>
      </c>
      <c r="M5" s="6"/>
      <c r="N5" s="6"/>
      <c r="O5" s="6"/>
      <c r="P5" s="9"/>
      <c r="Q5" s="10"/>
      <c r="R5" s="3">
        <v>26</v>
      </c>
      <c r="S5" s="3">
        <v>25</v>
      </c>
    </row>
    <row r="6" spans="1:19">
      <c r="B6" s="3">
        <v>30</v>
      </c>
      <c r="C6" s="3">
        <v>26</v>
      </c>
      <c r="D6" s="3">
        <v>39</v>
      </c>
      <c r="E6" s="3">
        <v>17</v>
      </c>
      <c r="F6" s="3">
        <v>33</v>
      </c>
      <c r="G6" s="3">
        <v>47</v>
      </c>
      <c r="H6" s="3">
        <v>35</v>
      </c>
      <c r="L6" s="11"/>
      <c r="M6" s="9"/>
      <c r="N6" s="9"/>
      <c r="O6" s="9"/>
      <c r="P6" s="9"/>
      <c r="Q6" s="10"/>
      <c r="R6" s="3">
        <v>35</v>
      </c>
      <c r="S6" s="3">
        <v>58</v>
      </c>
    </row>
    <row r="7" spans="1:19">
      <c r="B7" s="3">
        <v>46</v>
      </c>
      <c r="C7" s="3">
        <v>24</v>
      </c>
      <c r="D7" s="3">
        <v>48</v>
      </c>
      <c r="E7" s="3">
        <v>59</v>
      </c>
      <c r="F7" s="3">
        <v>39</v>
      </c>
      <c r="G7" s="3">
        <v>35</v>
      </c>
      <c r="L7" s="12"/>
      <c r="M7" s="13"/>
      <c r="N7" s="13"/>
      <c r="O7" s="13"/>
      <c r="P7" s="14"/>
      <c r="Q7" s="14"/>
      <c r="R7" s="3">
        <v>23</v>
      </c>
      <c r="S7" s="3">
        <v>24</v>
      </c>
    </row>
    <row r="8" spans="1:19">
      <c r="B8" s="3">
        <v>33</v>
      </c>
      <c r="C8" s="3">
        <v>23</v>
      </c>
      <c r="D8" s="3">
        <v>30</v>
      </c>
      <c r="E8" s="3">
        <v>44</v>
      </c>
      <c r="F8" s="3">
        <v>35</v>
      </c>
      <c r="G8" s="3">
        <v>39</v>
      </c>
      <c r="L8" t="s">
        <v>8</v>
      </c>
      <c r="R8" s="3">
        <v>47</v>
      </c>
      <c r="S8" s="3">
        <v>31</v>
      </c>
    </row>
    <row r="9" spans="1:19">
      <c r="B9" s="3">
        <v>34</v>
      </c>
      <c r="C9" s="3">
        <v>43</v>
      </c>
      <c r="D9" s="3">
        <v>27</v>
      </c>
      <c r="E9" s="3">
        <v>14</v>
      </c>
      <c r="F9" s="3">
        <v>33</v>
      </c>
      <c r="G9" s="3">
        <v>43</v>
      </c>
      <c r="L9" t="s">
        <v>9</v>
      </c>
      <c r="R9" s="3">
        <v>51</v>
      </c>
      <c r="S9" s="3">
        <v>44</v>
      </c>
    </row>
    <row r="10" spans="1:19">
      <c r="B10" s="3">
        <v>20</v>
      </c>
      <c r="C10" s="3">
        <v>26</v>
      </c>
      <c r="L10" t="s">
        <v>10</v>
      </c>
      <c r="R10" s="3">
        <v>30</v>
      </c>
      <c r="S10" s="3">
        <v>40</v>
      </c>
    </row>
    <row r="11" spans="1:19">
      <c r="B11" s="3">
        <v>44</v>
      </c>
      <c r="R11" s="3">
        <v>26</v>
      </c>
      <c r="S11" s="3">
        <v>27</v>
      </c>
    </row>
    <row r="12" spans="1:19">
      <c r="A12" s="3" t="s">
        <v>11</v>
      </c>
      <c r="B12" s="15">
        <f t="shared" ref="B12:K12" si="0">AVERAGE(B2:B11)</f>
        <v>34.5</v>
      </c>
      <c r="C12" s="15">
        <f t="shared" si="0"/>
        <v>28.888888888888889</v>
      </c>
      <c r="D12" s="15">
        <f t="shared" si="0"/>
        <v>39.5</v>
      </c>
      <c r="E12" s="15">
        <f t="shared" si="0"/>
        <v>27.25</v>
      </c>
      <c r="F12" s="15">
        <f t="shared" si="0"/>
        <v>35.125</v>
      </c>
      <c r="G12" s="15">
        <f t="shared" si="0"/>
        <v>44.875</v>
      </c>
      <c r="H12" s="15">
        <f t="shared" si="0"/>
        <v>51.8</v>
      </c>
      <c r="I12" s="15">
        <f t="shared" si="0"/>
        <v>53</v>
      </c>
      <c r="J12" s="15">
        <f t="shared" si="0"/>
        <v>55.666666666666664</v>
      </c>
      <c r="K12" s="15">
        <f t="shared" si="0"/>
        <v>50.333333333333336</v>
      </c>
      <c r="L12" s="15">
        <f>AVERAGE(B12:K12)</f>
        <v>42.093888888888884</v>
      </c>
      <c r="M12" t="s">
        <v>10</v>
      </c>
      <c r="R12" s="3">
        <v>39</v>
      </c>
      <c r="S12" s="3">
        <v>35</v>
      </c>
    </row>
    <row r="13" spans="1:19">
      <c r="A13" s="3" t="s">
        <v>12</v>
      </c>
      <c r="B13" s="15">
        <f t="shared" ref="B13:G13" si="1">_xlfn.STDEV.S(B2:B11)</f>
        <v>9.5829710076433674</v>
      </c>
      <c r="C13" s="15">
        <f t="shared" si="1"/>
        <v>7.2877370363584806</v>
      </c>
      <c r="D13" s="15">
        <f t="shared" si="1"/>
        <v>10.155927192672127</v>
      </c>
      <c r="E13" s="15">
        <f t="shared" si="1"/>
        <v>16.316074457855532</v>
      </c>
      <c r="F13" s="15">
        <f t="shared" si="1"/>
        <v>5.5145910352186851</v>
      </c>
      <c r="G13" s="15">
        <f t="shared" si="1"/>
        <v>6.1280968847246067</v>
      </c>
      <c r="H13" s="16"/>
      <c r="I13" s="16"/>
      <c r="J13" s="16"/>
      <c r="K13" s="16"/>
      <c r="L13" s="16">
        <f>_xlfn.STDEV.S(B12:K12)</f>
        <v>10.438545319873933</v>
      </c>
      <c r="M13" s="3" t="s">
        <v>12</v>
      </c>
      <c r="R13" s="3">
        <v>17</v>
      </c>
      <c r="S13" s="3">
        <v>11</v>
      </c>
    </row>
    <row r="14" spans="1:19">
      <c r="A14" s="3" t="s">
        <v>13</v>
      </c>
      <c r="B14" s="15">
        <f t="shared" ref="B14:G14" si="2">(B13*(100))/B12</f>
        <v>27.776727558386572</v>
      </c>
      <c r="C14" s="15">
        <f t="shared" si="2"/>
        <v>25.226782048933202</v>
      </c>
      <c r="D14" s="15">
        <f t="shared" si="2"/>
        <v>25.711208082714247</v>
      </c>
      <c r="E14" s="15">
        <f t="shared" si="2"/>
        <v>59.875502597634977</v>
      </c>
      <c r="F14" s="15">
        <f t="shared" si="2"/>
        <v>15.699903303113695</v>
      </c>
      <c r="G14" s="15">
        <f t="shared" si="2"/>
        <v>13.655926205514445</v>
      </c>
      <c r="L14">
        <f>COUNT(B2:K11)</f>
        <v>65</v>
      </c>
      <c r="M14" t="s">
        <v>14</v>
      </c>
      <c r="R14" s="3">
        <v>33</v>
      </c>
      <c r="S14" s="3">
        <v>33</v>
      </c>
    </row>
    <row r="15" spans="1:19">
      <c r="L15">
        <f>SUM(B2:K11)</f>
        <v>2515</v>
      </c>
      <c r="M15" t="s">
        <v>15</v>
      </c>
      <c r="R15" s="3">
        <v>47</v>
      </c>
      <c r="S15" s="3">
        <v>46</v>
      </c>
    </row>
    <row r="16" spans="1:19">
      <c r="R16" s="3">
        <v>46</v>
      </c>
      <c r="S16" s="3">
        <v>42</v>
      </c>
    </row>
    <row r="17" spans="1:22" ht="13">
      <c r="A17" s="1" t="s">
        <v>0</v>
      </c>
      <c r="B17" s="1">
        <v>1</v>
      </c>
      <c r="C17" s="1">
        <v>2</v>
      </c>
      <c r="D17" s="1">
        <v>3</v>
      </c>
      <c r="E17" s="1">
        <v>4</v>
      </c>
      <c r="F17" s="1">
        <v>5</v>
      </c>
      <c r="G17" s="2">
        <v>6</v>
      </c>
      <c r="H17" s="2">
        <v>7</v>
      </c>
      <c r="I17" s="2">
        <v>8</v>
      </c>
      <c r="J17" s="2">
        <v>9</v>
      </c>
      <c r="K17" s="2">
        <v>10</v>
      </c>
      <c r="L17" s="2"/>
      <c r="M17" s="2"/>
      <c r="P17" s="17"/>
      <c r="R17" s="3">
        <v>24</v>
      </c>
      <c r="S17" s="3">
        <v>40</v>
      </c>
    </row>
    <row r="18" spans="1:22">
      <c r="A18" s="3" t="s">
        <v>1</v>
      </c>
      <c r="B18" s="3">
        <v>51</v>
      </c>
      <c r="C18" s="3">
        <v>36</v>
      </c>
      <c r="D18" s="3">
        <v>30</v>
      </c>
      <c r="E18" s="3">
        <v>26</v>
      </c>
      <c r="F18" s="3">
        <v>40</v>
      </c>
      <c r="G18" s="3">
        <v>33</v>
      </c>
      <c r="H18" s="3">
        <v>49</v>
      </c>
      <c r="I18" s="3">
        <v>21</v>
      </c>
      <c r="J18" s="3">
        <v>38</v>
      </c>
      <c r="K18" s="3">
        <v>47</v>
      </c>
      <c r="R18" s="3">
        <v>48</v>
      </c>
      <c r="S18" s="3">
        <v>44</v>
      </c>
    </row>
    <row r="19" spans="1:22">
      <c r="A19" s="3" t="s">
        <v>3</v>
      </c>
      <c r="B19" s="3">
        <v>54</v>
      </c>
      <c r="C19" s="3">
        <v>44</v>
      </c>
      <c r="D19" s="3">
        <v>32</v>
      </c>
      <c r="E19" s="3">
        <v>30</v>
      </c>
      <c r="F19" s="3">
        <v>35</v>
      </c>
      <c r="G19" s="3">
        <v>34</v>
      </c>
      <c r="H19" s="3">
        <v>35</v>
      </c>
      <c r="I19" s="3">
        <v>10</v>
      </c>
      <c r="J19" s="3">
        <v>19</v>
      </c>
      <c r="K19" s="3">
        <v>32</v>
      </c>
      <c r="R19" s="3">
        <v>59</v>
      </c>
      <c r="S19" s="3">
        <v>26</v>
      </c>
    </row>
    <row r="20" spans="1:22">
      <c r="A20" s="3" t="s">
        <v>5</v>
      </c>
      <c r="B20" s="3">
        <v>30</v>
      </c>
      <c r="C20" s="3">
        <v>40</v>
      </c>
      <c r="D20" s="3">
        <v>26</v>
      </c>
      <c r="E20" s="3">
        <v>19</v>
      </c>
      <c r="F20" s="3">
        <v>43</v>
      </c>
      <c r="G20" s="3">
        <v>35</v>
      </c>
      <c r="H20" s="3">
        <v>34</v>
      </c>
      <c r="I20" s="3">
        <v>15</v>
      </c>
      <c r="J20" s="3">
        <v>36</v>
      </c>
      <c r="K20" s="3">
        <v>48</v>
      </c>
      <c r="R20" s="3">
        <v>39</v>
      </c>
      <c r="S20" s="3">
        <v>30</v>
      </c>
    </row>
    <row r="21" spans="1:22">
      <c r="B21" s="3">
        <v>23</v>
      </c>
      <c r="G21" s="3"/>
      <c r="H21" s="3"/>
      <c r="R21" s="3">
        <v>35</v>
      </c>
      <c r="S21" s="3">
        <v>54</v>
      </c>
    </row>
    <row r="22" spans="1:22">
      <c r="G22" s="3"/>
      <c r="H22" s="3"/>
    </row>
    <row r="23" spans="1:22">
      <c r="G23" s="3"/>
    </row>
    <row r="24" spans="1:22">
      <c r="G24" s="3"/>
      <c r="L24" t="s">
        <v>8</v>
      </c>
    </row>
    <row r="25" spans="1:22">
      <c r="G25" s="3"/>
      <c r="L25" t="s">
        <v>16</v>
      </c>
    </row>
    <row r="26" spans="1:22" ht="13">
      <c r="L26" t="s">
        <v>10</v>
      </c>
      <c r="R26" t="s">
        <v>17</v>
      </c>
    </row>
    <row r="27" spans="1:22">
      <c r="R27" t="s">
        <v>18</v>
      </c>
      <c r="S27">
        <v>0.05</v>
      </c>
    </row>
    <row r="28" spans="1:22" ht="13">
      <c r="A28" s="3" t="s">
        <v>11</v>
      </c>
      <c r="B28" s="15">
        <f t="shared" ref="B28:K28" si="3">AVERAGE(B18:B27)</f>
        <v>39.5</v>
      </c>
      <c r="C28" s="15">
        <f t="shared" si="3"/>
        <v>40</v>
      </c>
      <c r="D28" s="15">
        <f t="shared" si="3"/>
        <v>29.333333333333332</v>
      </c>
      <c r="E28" s="15">
        <f t="shared" si="3"/>
        <v>25</v>
      </c>
      <c r="F28" s="15">
        <f t="shared" si="3"/>
        <v>39.333333333333336</v>
      </c>
      <c r="G28" s="15">
        <f t="shared" si="3"/>
        <v>34</v>
      </c>
      <c r="H28" s="15">
        <f t="shared" si="3"/>
        <v>39.333333333333336</v>
      </c>
      <c r="I28" s="15">
        <f t="shared" si="3"/>
        <v>15.333333333333334</v>
      </c>
      <c r="J28" s="15">
        <f t="shared" si="3"/>
        <v>31</v>
      </c>
      <c r="K28" s="15">
        <f t="shared" si="3"/>
        <v>42.333333333333336</v>
      </c>
      <c r="L28" s="15">
        <f>AVERAGE(B28:K28)</f>
        <v>33.516666666666666</v>
      </c>
      <c r="M28" t="s">
        <v>10</v>
      </c>
      <c r="S28" t="s">
        <v>19</v>
      </c>
      <c r="T28" t="s">
        <v>20</v>
      </c>
    </row>
    <row r="29" spans="1:22">
      <c r="A29" s="3" t="s">
        <v>12</v>
      </c>
      <c r="B29" s="15"/>
      <c r="C29" s="15"/>
      <c r="D29" s="15"/>
      <c r="E29" s="15"/>
      <c r="F29" s="15"/>
      <c r="G29" s="16"/>
      <c r="H29" s="16"/>
      <c r="I29" s="16"/>
      <c r="J29" s="16"/>
      <c r="K29" s="16"/>
      <c r="L29" s="16">
        <f>_xlfn.STDEV.S(B28:K28)</f>
        <v>8.5014341564261873</v>
      </c>
      <c r="M29" s="3" t="s">
        <v>12</v>
      </c>
      <c r="R29" t="s">
        <v>21</v>
      </c>
      <c r="S29">
        <f>AVERAGE(SingleVis08!$R$4:$R$21)</f>
        <v>36.833333333333336</v>
      </c>
      <c r="T29">
        <f>AVERAGE(SingleVis08!$S$4:$S$21)</f>
        <v>34.888888888888886</v>
      </c>
    </row>
    <row r="30" spans="1:22">
      <c r="L30">
        <f>COUNT(B18:K27)</f>
        <v>31</v>
      </c>
      <c r="M30" t="s">
        <v>14</v>
      </c>
      <c r="R30" t="s">
        <v>22</v>
      </c>
      <c r="S30">
        <f>_xlfn.VAR.S(SingleVis08!$R$4:$R$21)</f>
        <v>127.67647058823529</v>
      </c>
      <c r="T30">
        <f>_xlfn.VAR.S(SingleVis08!$S$4:$S$21)</f>
        <v>149.86928104575162</v>
      </c>
      <c r="U30" s="15">
        <f>((SQRT(S30)*(100))/S29)</f>
        <v>30.677107703900845</v>
      </c>
      <c r="V30" s="15">
        <f>((SQRT(T30)*(100))/T29)</f>
        <v>35.088853103871969</v>
      </c>
    </row>
    <row r="31" spans="1:22">
      <c r="L31">
        <f>SUM(B18:K21)</f>
        <v>1045</v>
      </c>
      <c r="M31" t="s">
        <v>15</v>
      </c>
      <c r="R31" t="s">
        <v>23</v>
      </c>
      <c r="S31">
        <f>COUNT(SingleVis08!$R$4:$R$21)</f>
        <v>18</v>
      </c>
      <c r="T31">
        <f>COUNT(SingleVis08!$S$4:$S$21)</f>
        <v>18</v>
      </c>
    </row>
    <row r="32" spans="1:22">
      <c r="R32" t="s">
        <v>24</v>
      </c>
      <c r="S32">
        <f>SingleVis08!$S$31 - 1</f>
        <v>17</v>
      </c>
      <c r="T32">
        <f>SingleVis08!$T$31 - 1</f>
        <v>17</v>
      </c>
    </row>
    <row r="33" spans="1:20">
      <c r="R33" t="s">
        <v>25</v>
      </c>
      <c r="S33">
        <f>SingleVis08!$S$30 / SingleVis08!$T$30</f>
        <v>0.85191888355865686</v>
      </c>
    </row>
    <row r="34" spans="1:20">
      <c r="R34" t="s">
        <v>26</v>
      </c>
      <c r="S34">
        <f>_xlfn.F.DIST.RT(SingleVis08!$S$33, SingleVis08!$S$32, SingleVis08!$T$32)</f>
        <v>0.62756115543312052</v>
      </c>
    </row>
    <row r="35" spans="1:20">
      <c r="R35" t="s">
        <v>27</v>
      </c>
      <c r="S35">
        <f>_xlfn.F.INV.RT(SingleVis08!$S$27, SingleVis08!$S$32, SingleVis08!$T$32)</f>
        <v>2.2718928890253789</v>
      </c>
    </row>
    <row r="36" spans="1:20">
      <c r="R36" t="s">
        <v>28</v>
      </c>
      <c r="S36">
        <f>1 - SingleVis08!$S$34</f>
        <v>0.37243884456687948</v>
      </c>
    </row>
    <row r="37" spans="1:20">
      <c r="R37" t="s">
        <v>29</v>
      </c>
      <c r="S37">
        <f>_xlfn.F.INV.RT(1-SingleVis08!$S$27, SingleVis08!$S$32, SingleVis08!$T$32)</f>
        <v>0.44016159601124133</v>
      </c>
    </row>
    <row r="38" spans="1:20">
      <c r="R38" t="s">
        <v>30</v>
      </c>
      <c r="S38">
        <f>2*MIN(SingleVis08!$S$34, SingleVis08!$S$36)</f>
        <v>0.74487768913375896</v>
      </c>
    </row>
    <row r="39" spans="1:20" ht="18">
      <c r="A39" s="18" t="s">
        <v>31</v>
      </c>
      <c r="B39" s="19"/>
      <c r="C39" s="20"/>
      <c r="D39" s="20"/>
      <c r="E39" s="20"/>
      <c r="F39" s="20"/>
      <c r="G39" s="20"/>
      <c r="H39" s="21"/>
      <c r="I39" s="22"/>
      <c r="R39" t="s">
        <v>32</v>
      </c>
      <c r="S39">
        <f>_xlfn.F.INV.RT(1-(SingleVis08!$S$27/2), SingleVis08!$S$32, SingleVis08!$T$32)</f>
        <v>0.37406944896117239</v>
      </c>
      <c r="T39">
        <f>_xlfn.F.INV.RT(SingleVis08!$S$27/2, SingleVis08!$S$32, SingleVis08!$T$32)</f>
        <v>2.6733003798548589</v>
      </c>
    </row>
    <row r="40" spans="1:20" ht="18">
      <c r="A40" s="23" t="s">
        <v>33</v>
      </c>
      <c r="B40" s="24"/>
      <c r="C40" s="25"/>
      <c r="D40" s="25"/>
      <c r="E40" s="25"/>
      <c r="F40" s="25"/>
      <c r="G40" s="25"/>
      <c r="H40" s="26"/>
      <c r="I40" s="22"/>
    </row>
    <row r="42" spans="1:20" ht="39">
      <c r="A42" s="27" t="s">
        <v>34</v>
      </c>
      <c r="B42" s="28" t="s">
        <v>35</v>
      </c>
      <c r="C42" s="28" t="s">
        <v>36</v>
      </c>
      <c r="D42" s="27" t="s">
        <v>37</v>
      </c>
      <c r="E42" s="28" t="s">
        <v>38</v>
      </c>
      <c r="F42" s="28" t="s">
        <v>39</v>
      </c>
      <c r="G42" s="28" t="s">
        <v>40</v>
      </c>
      <c r="H42" s="28" t="s">
        <v>41</v>
      </c>
      <c r="I42" s="27" t="s">
        <v>42</v>
      </c>
      <c r="J42" s="29"/>
    </row>
    <row r="43" spans="1:20">
      <c r="A43" s="30">
        <v>40368</v>
      </c>
      <c r="B43" s="31" t="s">
        <v>43</v>
      </c>
      <c r="C43" s="3" t="s">
        <v>44</v>
      </c>
      <c r="D43" t="s">
        <v>45</v>
      </c>
      <c r="E43" s="32">
        <v>2</v>
      </c>
      <c r="F43" s="33"/>
      <c r="G43" s="33"/>
      <c r="H43" s="33"/>
    </row>
    <row r="44" spans="1:20">
      <c r="A44" s="34">
        <v>40368</v>
      </c>
      <c r="B44" s="31" t="s">
        <v>43</v>
      </c>
      <c r="C44" s="3" t="s">
        <v>44</v>
      </c>
      <c r="D44" t="s">
        <v>46</v>
      </c>
      <c r="E44" s="32" t="s">
        <v>47</v>
      </c>
      <c r="F44" s="33"/>
      <c r="G44" s="33"/>
      <c r="H44" s="33"/>
    </row>
    <row r="45" spans="1:20">
      <c r="A45" s="34">
        <v>40368</v>
      </c>
      <c r="B45" s="31" t="s">
        <v>43</v>
      </c>
      <c r="C45" s="3" t="s">
        <v>44</v>
      </c>
      <c r="D45" t="s">
        <v>45</v>
      </c>
      <c r="E45" s="32" t="s">
        <v>47</v>
      </c>
      <c r="F45" s="33"/>
      <c r="G45" s="33"/>
      <c r="H45" s="33"/>
    </row>
    <row r="46" spans="1:20">
      <c r="A46" s="34">
        <v>40368</v>
      </c>
      <c r="B46" s="31" t="s">
        <v>43</v>
      </c>
      <c r="C46" s="3" t="s">
        <v>44</v>
      </c>
      <c r="D46" t="s">
        <v>46</v>
      </c>
      <c r="E46" s="32" t="s">
        <v>48</v>
      </c>
      <c r="F46" s="33"/>
      <c r="G46" s="33"/>
      <c r="H46" s="33"/>
    </row>
    <row r="47" spans="1:20">
      <c r="A47" s="34">
        <v>40368</v>
      </c>
      <c r="B47" s="31" t="s">
        <v>43</v>
      </c>
      <c r="C47" s="3" t="s">
        <v>44</v>
      </c>
      <c r="D47" t="s">
        <v>49</v>
      </c>
      <c r="E47" s="32">
        <v>1</v>
      </c>
      <c r="F47" s="3">
        <v>11</v>
      </c>
      <c r="G47" s="3">
        <v>17</v>
      </c>
      <c r="H47" s="3">
        <v>4</v>
      </c>
      <c r="I47" s="3">
        <v>6</v>
      </c>
    </row>
    <row r="48" spans="1:20">
      <c r="A48" s="34">
        <v>40368</v>
      </c>
      <c r="B48" s="31" t="s">
        <v>43</v>
      </c>
      <c r="C48" s="3" t="s">
        <v>50</v>
      </c>
      <c r="D48" t="s">
        <v>45</v>
      </c>
      <c r="E48" s="32">
        <v>3</v>
      </c>
      <c r="F48" s="3">
        <v>1</v>
      </c>
      <c r="G48" s="3">
        <v>3</v>
      </c>
      <c r="H48" s="3">
        <v>0</v>
      </c>
      <c r="I48" s="3">
        <v>0</v>
      </c>
    </row>
    <row r="49" spans="1:9">
      <c r="A49" s="34">
        <v>40368</v>
      </c>
      <c r="B49" s="31" t="s">
        <v>43</v>
      </c>
      <c r="C49" s="3" t="s">
        <v>51</v>
      </c>
      <c r="D49" t="s">
        <v>49</v>
      </c>
      <c r="E49" s="32">
        <v>1</v>
      </c>
      <c r="F49" s="33"/>
      <c r="G49" s="33"/>
      <c r="H49" s="33"/>
    </row>
    <row r="50" spans="1:9">
      <c r="A50" s="34">
        <v>40368</v>
      </c>
      <c r="B50" s="31" t="s">
        <v>43</v>
      </c>
      <c r="C50" s="3" t="s">
        <v>51</v>
      </c>
      <c r="D50" t="s">
        <v>45</v>
      </c>
      <c r="E50" s="32">
        <v>5</v>
      </c>
      <c r="F50" s="3">
        <v>2</v>
      </c>
      <c r="G50" s="3">
        <v>6</v>
      </c>
      <c r="H50" s="3">
        <v>1</v>
      </c>
      <c r="I50" s="3">
        <v>0</v>
      </c>
    </row>
    <row r="51" spans="1:9">
      <c r="A51" s="34">
        <v>40368</v>
      </c>
      <c r="B51" s="31" t="s">
        <v>43</v>
      </c>
      <c r="C51" s="3" t="s">
        <v>52</v>
      </c>
      <c r="D51" t="s">
        <v>45</v>
      </c>
      <c r="E51" s="32">
        <v>2</v>
      </c>
      <c r="F51" s="3">
        <v>1</v>
      </c>
      <c r="G51" s="3">
        <v>4</v>
      </c>
      <c r="H51" s="3">
        <v>0</v>
      </c>
      <c r="I51" s="3">
        <v>0</v>
      </c>
    </row>
    <row r="52" spans="1:9">
      <c r="A52" s="34">
        <v>40368</v>
      </c>
      <c r="B52" s="31" t="s">
        <v>43</v>
      </c>
      <c r="C52" s="3" t="s">
        <v>53</v>
      </c>
      <c r="D52" t="s">
        <v>54</v>
      </c>
      <c r="E52" s="32">
        <v>1</v>
      </c>
      <c r="F52" s="33"/>
      <c r="G52" s="33"/>
      <c r="H52" s="33"/>
    </row>
    <row r="53" spans="1:9">
      <c r="A53" s="34">
        <v>40368</v>
      </c>
      <c r="B53" s="31" t="s">
        <v>43</v>
      </c>
      <c r="C53" s="3" t="s">
        <v>53</v>
      </c>
      <c r="D53" t="s">
        <v>49</v>
      </c>
      <c r="E53" s="32">
        <v>1</v>
      </c>
      <c r="F53" s="3">
        <v>2</v>
      </c>
      <c r="G53" s="3">
        <v>2</v>
      </c>
      <c r="H53" s="3">
        <v>1</v>
      </c>
      <c r="I53" s="3">
        <v>0</v>
      </c>
    </row>
    <row r="54" spans="1:9">
      <c r="A54" s="34">
        <v>40368</v>
      </c>
      <c r="B54" s="31" t="s">
        <v>43</v>
      </c>
      <c r="C54" s="3" t="s">
        <v>55</v>
      </c>
      <c r="D54" t="s">
        <v>54</v>
      </c>
      <c r="E54" s="32" t="s">
        <v>56</v>
      </c>
      <c r="F54" s="33"/>
      <c r="G54" s="33"/>
      <c r="H54" s="33"/>
    </row>
    <row r="55" spans="1:9">
      <c r="A55" s="34">
        <v>40368</v>
      </c>
      <c r="B55" s="31" t="s">
        <v>43</v>
      </c>
      <c r="C55" s="3" t="s">
        <v>55</v>
      </c>
      <c r="D55" t="s">
        <v>49</v>
      </c>
      <c r="E55" s="32">
        <v>2</v>
      </c>
      <c r="F55" s="3">
        <v>4</v>
      </c>
      <c r="G55" s="3">
        <v>5</v>
      </c>
      <c r="H55" s="3">
        <v>1</v>
      </c>
      <c r="I55" s="3">
        <v>2</v>
      </c>
    </row>
    <row r="56" spans="1:9">
      <c r="A56" s="34">
        <v>40368</v>
      </c>
      <c r="B56" s="31" t="s">
        <v>43</v>
      </c>
      <c r="C56" s="3" t="s">
        <v>57</v>
      </c>
      <c r="D56" t="s">
        <v>45</v>
      </c>
      <c r="E56" s="32">
        <v>2</v>
      </c>
      <c r="F56" s="3">
        <v>1</v>
      </c>
      <c r="G56" s="3">
        <v>2</v>
      </c>
      <c r="H56" s="3">
        <v>0</v>
      </c>
      <c r="I56" s="3">
        <v>0</v>
      </c>
    </row>
    <row r="57" spans="1:9">
      <c r="A57" s="34">
        <v>40368</v>
      </c>
      <c r="B57" s="31" t="s">
        <v>43</v>
      </c>
      <c r="C57" s="3" t="s">
        <v>58</v>
      </c>
      <c r="D57" t="s">
        <v>45</v>
      </c>
      <c r="E57" s="32">
        <v>1</v>
      </c>
      <c r="F57" s="33"/>
      <c r="G57" s="33"/>
      <c r="H57" s="33"/>
    </row>
    <row r="58" spans="1:9">
      <c r="A58" s="34">
        <v>40368</v>
      </c>
      <c r="B58" s="31" t="s">
        <v>43</v>
      </c>
      <c r="C58" s="3" t="s">
        <v>58</v>
      </c>
      <c r="D58" t="s">
        <v>46</v>
      </c>
      <c r="E58" s="32">
        <v>1</v>
      </c>
      <c r="F58" s="33"/>
      <c r="G58" s="33"/>
      <c r="H58" s="33"/>
    </row>
    <row r="59" spans="1:9">
      <c r="A59" s="34">
        <v>40368</v>
      </c>
      <c r="B59" s="31" t="s">
        <v>43</v>
      </c>
      <c r="C59" s="3" t="s">
        <v>58</v>
      </c>
      <c r="D59" t="s">
        <v>54</v>
      </c>
      <c r="E59" s="32">
        <v>2</v>
      </c>
      <c r="F59" s="3">
        <v>3</v>
      </c>
      <c r="G59" s="3">
        <v>4</v>
      </c>
      <c r="H59" s="3">
        <v>2</v>
      </c>
      <c r="I59" s="3">
        <v>0</v>
      </c>
    </row>
    <row r="60" spans="1:9">
      <c r="A60" s="34">
        <v>40368</v>
      </c>
      <c r="B60" s="31" t="s">
        <v>43</v>
      </c>
      <c r="C60" s="3" t="s">
        <v>59</v>
      </c>
      <c r="D60" t="s">
        <v>54</v>
      </c>
      <c r="E60" s="32">
        <v>3</v>
      </c>
      <c r="F60" s="3">
        <v>1</v>
      </c>
      <c r="G60" s="3">
        <v>3</v>
      </c>
      <c r="H60" s="3">
        <v>0</v>
      </c>
      <c r="I60" s="3">
        <v>0</v>
      </c>
    </row>
    <row r="61" spans="1:9">
      <c r="A61" s="34">
        <v>40368</v>
      </c>
      <c r="B61" s="31" t="s">
        <v>43</v>
      </c>
      <c r="C61" s="3" t="s">
        <v>60</v>
      </c>
      <c r="D61" t="s">
        <v>49</v>
      </c>
      <c r="E61" s="32" t="s">
        <v>61</v>
      </c>
      <c r="F61" s="33"/>
      <c r="G61" s="33"/>
      <c r="H61" s="33"/>
    </row>
    <row r="62" spans="1:9">
      <c r="A62" s="34">
        <v>40368</v>
      </c>
      <c r="B62" s="31" t="s">
        <v>43</v>
      </c>
      <c r="C62" s="3" t="s">
        <v>60</v>
      </c>
      <c r="D62" t="s">
        <v>54</v>
      </c>
      <c r="E62" s="32">
        <v>1</v>
      </c>
      <c r="F62" s="3">
        <v>4</v>
      </c>
      <c r="G62" s="3">
        <v>7</v>
      </c>
      <c r="H62" s="3">
        <v>1</v>
      </c>
      <c r="I62" s="3">
        <v>2</v>
      </c>
    </row>
    <row r="63" spans="1:9">
      <c r="A63" s="34">
        <v>40368</v>
      </c>
      <c r="B63" s="31" t="s">
        <v>43</v>
      </c>
      <c r="C63" s="3" t="s">
        <v>62</v>
      </c>
      <c r="D63" t="s">
        <v>49</v>
      </c>
      <c r="E63" s="32">
        <v>3</v>
      </c>
      <c r="F63" s="33"/>
      <c r="G63" s="33"/>
      <c r="H63" s="33"/>
    </row>
    <row r="64" spans="1:9">
      <c r="A64" s="34">
        <v>40368</v>
      </c>
      <c r="B64" s="31" t="s">
        <v>43</v>
      </c>
      <c r="C64" s="3" t="s">
        <v>62</v>
      </c>
      <c r="D64" t="s">
        <v>54</v>
      </c>
      <c r="E64" s="32" t="s">
        <v>63</v>
      </c>
      <c r="F64" s="3">
        <v>3</v>
      </c>
      <c r="G64" s="3">
        <v>9</v>
      </c>
      <c r="H64" s="3">
        <v>1</v>
      </c>
      <c r="I64" s="3">
        <v>1</v>
      </c>
    </row>
    <row r="65" spans="1:9">
      <c r="A65" s="34">
        <v>40368</v>
      </c>
      <c r="B65" s="31" t="s">
        <v>43</v>
      </c>
      <c r="C65" s="3" t="s">
        <v>64</v>
      </c>
      <c r="D65" t="s">
        <v>54</v>
      </c>
      <c r="E65" s="32">
        <v>1</v>
      </c>
      <c r="F65" s="33"/>
      <c r="G65" s="33"/>
      <c r="H65" s="33"/>
    </row>
    <row r="66" spans="1:9">
      <c r="A66" s="34">
        <v>40368</v>
      </c>
      <c r="B66" s="31" t="s">
        <v>43</v>
      </c>
      <c r="C66" s="3" t="s">
        <v>64</v>
      </c>
      <c r="D66" t="s">
        <v>49</v>
      </c>
      <c r="E66" s="32">
        <v>1</v>
      </c>
      <c r="F66" s="33"/>
      <c r="G66" s="33"/>
      <c r="H66" s="33"/>
    </row>
    <row r="67" spans="1:9">
      <c r="A67" s="34">
        <v>40368</v>
      </c>
      <c r="B67" s="31" t="s">
        <v>43</v>
      </c>
      <c r="C67" s="3" t="s">
        <v>64</v>
      </c>
      <c r="D67" t="s">
        <v>54</v>
      </c>
      <c r="E67" s="32">
        <v>1</v>
      </c>
      <c r="F67" s="3">
        <v>3</v>
      </c>
      <c r="G67" s="3">
        <v>3</v>
      </c>
      <c r="H67" s="3">
        <v>2</v>
      </c>
      <c r="I67" s="3">
        <v>0</v>
      </c>
    </row>
    <row r="68" spans="1:9">
      <c r="A68" s="34">
        <v>40368</v>
      </c>
      <c r="B68" s="31" t="s">
        <v>43</v>
      </c>
      <c r="C68" s="3" t="s">
        <v>65</v>
      </c>
      <c r="D68" t="s">
        <v>54</v>
      </c>
      <c r="E68" s="32">
        <v>1</v>
      </c>
      <c r="F68" s="3">
        <v>1</v>
      </c>
      <c r="G68" s="3">
        <v>1</v>
      </c>
      <c r="H68" s="3">
        <v>0</v>
      </c>
      <c r="I68" s="3">
        <v>0</v>
      </c>
    </row>
    <row r="69" spans="1:9">
      <c r="A69" s="34">
        <v>40368</v>
      </c>
      <c r="B69" s="31" t="s">
        <v>43</v>
      </c>
      <c r="C69" s="3" t="s">
        <v>66</v>
      </c>
      <c r="D69" t="s">
        <v>54</v>
      </c>
      <c r="E69" s="32" t="s">
        <v>67</v>
      </c>
      <c r="F69" s="3">
        <v>1</v>
      </c>
      <c r="G69" s="3">
        <v>2</v>
      </c>
      <c r="H69" s="3">
        <v>0</v>
      </c>
      <c r="I69" s="3">
        <v>0</v>
      </c>
    </row>
    <row r="70" spans="1:9">
      <c r="A70" s="34">
        <v>40368</v>
      </c>
      <c r="B70" s="31" t="s">
        <v>43</v>
      </c>
      <c r="C70" s="3" t="s">
        <v>68</v>
      </c>
      <c r="D70" t="s">
        <v>49</v>
      </c>
      <c r="E70" s="32" t="s">
        <v>69</v>
      </c>
      <c r="G70" s="3"/>
      <c r="H70" s="3"/>
    </row>
    <row r="71" spans="1:9">
      <c r="A71" s="34">
        <v>40368</v>
      </c>
      <c r="B71" s="31" t="s">
        <v>43</v>
      </c>
      <c r="C71" s="3" t="s">
        <v>70</v>
      </c>
      <c r="D71" t="s">
        <v>54</v>
      </c>
      <c r="E71" s="32">
        <v>1</v>
      </c>
      <c r="F71" s="33"/>
      <c r="G71" s="33"/>
      <c r="H71" s="33"/>
    </row>
    <row r="72" spans="1:9">
      <c r="A72" s="34">
        <v>40368</v>
      </c>
      <c r="B72" s="31" t="s">
        <v>43</v>
      </c>
      <c r="C72" s="3" t="s">
        <v>70</v>
      </c>
      <c r="D72" t="s">
        <v>49</v>
      </c>
      <c r="E72" s="32">
        <v>1</v>
      </c>
      <c r="F72" s="33"/>
      <c r="G72" s="33"/>
      <c r="H72" s="33"/>
    </row>
    <row r="73" spans="1:9">
      <c r="A73" s="34">
        <v>40368</v>
      </c>
      <c r="B73" s="31" t="s">
        <v>43</v>
      </c>
      <c r="C73" s="3" t="s">
        <v>70</v>
      </c>
      <c r="D73" t="s">
        <v>54</v>
      </c>
      <c r="E73" s="32" t="s">
        <v>67</v>
      </c>
      <c r="F73" s="33"/>
      <c r="G73" s="33"/>
      <c r="H73" s="33"/>
    </row>
    <row r="74" spans="1:9">
      <c r="A74" s="34">
        <v>40368</v>
      </c>
      <c r="B74" s="31" t="s">
        <v>43</v>
      </c>
      <c r="C74" s="3" t="s">
        <v>70</v>
      </c>
      <c r="D74" t="s">
        <v>49</v>
      </c>
      <c r="E74" s="32">
        <v>1</v>
      </c>
      <c r="F74" s="33"/>
      <c r="G74" s="33"/>
      <c r="H74" s="33"/>
    </row>
    <row r="75" spans="1:9">
      <c r="A75" s="34">
        <v>40368</v>
      </c>
      <c r="B75" s="31" t="s">
        <v>43</v>
      </c>
      <c r="C75" s="3" t="s">
        <v>70</v>
      </c>
      <c r="D75" t="s">
        <v>46</v>
      </c>
      <c r="E75" s="32" t="s">
        <v>56</v>
      </c>
      <c r="F75" s="3">
        <v>8</v>
      </c>
      <c r="G75" s="3">
        <v>8</v>
      </c>
      <c r="H75" s="3">
        <v>4</v>
      </c>
      <c r="I75" s="3">
        <v>3</v>
      </c>
    </row>
    <row r="76" spans="1:9">
      <c r="A76" s="34">
        <v>40368</v>
      </c>
      <c r="B76" s="31" t="s">
        <v>43</v>
      </c>
      <c r="C76" s="3" t="s">
        <v>71</v>
      </c>
      <c r="D76" t="s">
        <v>46</v>
      </c>
      <c r="E76" s="32" t="s">
        <v>67</v>
      </c>
      <c r="F76" s="3">
        <v>1</v>
      </c>
      <c r="G76" s="3">
        <v>2</v>
      </c>
      <c r="H76" s="3">
        <v>0</v>
      </c>
      <c r="I76" s="3">
        <v>1</v>
      </c>
    </row>
    <row r="77" spans="1:9">
      <c r="A77" s="34">
        <v>40368</v>
      </c>
      <c r="B77" s="31" t="s">
        <v>43</v>
      </c>
      <c r="C77" s="3" t="s">
        <v>72</v>
      </c>
      <c r="D77" t="s">
        <v>46</v>
      </c>
      <c r="E77" s="32" t="s">
        <v>67</v>
      </c>
      <c r="G77" s="3"/>
      <c r="H77" s="3"/>
    </row>
    <row r="78" spans="1:9">
      <c r="A78" s="34">
        <v>40368</v>
      </c>
      <c r="B78" s="31" t="s">
        <v>43</v>
      </c>
      <c r="C78" s="3" t="s">
        <v>72</v>
      </c>
      <c r="D78" t="s">
        <v>45</v>
      </c>
      <c r="E78" s="32" t="s">
        <v>56</v>
      </c>
      <c r="F78" s="3">
        <v>5</v>
      </c>
      <c r="G78" s="3">
        <v>5</v>
      </c>
      <c r="H78" s="3">
        <v>1</v>
      </c>
      <c r="I78" s="3">
        <v>3</v>
      </c>
    </row>
    <row r="79" spans="1:9">
      <c r="A79" s="34">
        <v>40368</v>
      </c>
      <c r="B79" s="31" t="s">
        <v>43</v>
      </c>
      <c r="C79" s="3" t="s">
        <v>73</v>
      </c>
      <c r="D79" t="s">
        <v>54</v>
      </c>
      <c r="E79" s="32">
        <v>3</v>
      </c>
      <c r="F79" s="33"/>
      <c r="G79" s="33"/>
      <c r="H79" s="33"/>
    </row>
    <row r="80" spans="1:9">
      <c r="A80" s="34">
        <v>40368</v>
      </c>
      <c r="B80" s="31" t="s">
        <v>43</v>
      </c>
      <c r="C80" s="3" t="s">
        <v>73</v>
      </c>
      <c r="D80" t="s">
        <v>46</v>
      </c>
      <c r="E80" s="32" t="s">
        <v>67</v>
      </c>
      <c r="F80" s="33"/>
      <c r="G80" s="33"/>
      <c r="H80" s="33"/>
    </row>
    <row r="81" spans="1:9">
      <c r="A81" s="34">
        <v>40368</v>
      </c>
      <c r="B81" s="31" t="s">
        <v>43</v>
      </c>
      <c r="C81" s="3" t="s">
        <v>73</v>
      </c>
      <c r="D81" t="s">
        <v>45</v>
      </c>
      <c r="E81" s="32" t="s">
        <v>67</v>
      </c>
      <c r="F81" s="3">
        <v>5</v>
      </c>
      <c r="G81" s="3">
        <v>7</v>
      </c>
      <c r="H81" s="3">
        <v>2</v>
      </c>
      <c r="I81" s="3">
        <v>2</v>
      </c>
    </row>
    <row r="82" spans="1:9">
      <c r="A82" s="34">
        <v>40368</v>
      </c>
      <c r="B82" s="31" t="s">
        <v>43</v>
      </c>
      <c r="C82" s="3" t="s">
        <v>74</v>
      </c>
      <c r="D82" t="s">
        <v>46</v>
      </c>
      <c r="E82" s="32" t="s">
        <v>47</v>
      </c>
      <c r="F82" s="3">
        <v>3</v>
      </c>
      <c r="G82" s="3">
        <v>4</v>
      </c>
      <c r="H82" s="3">
        <v>0</v>
      </c>
      <c r="I82" s="3">
        <v>2</v>
      </c>
    </row>
    <row r="83" spans="1:9">
      <c r="A83" s="34">
        <v>40368</v>
      </c>
      <c r="B83" s="31" t="s">
        <v>43</v>
      </c>
      <c r="C83" s="3" t="s">
        <v>75</v>
      </c>
      <c r="D83" t="s">
        <v>49</v>
      </c>
      <c r="E83" s="32" t="s">
        <v>76</v>
      </c>
      <c r="F83" s="3">
        <v>2</v>
      </c>
      <c r="G83" s="3">
        <v>8</v>
      </c>
      <c r="H83" s="3">
        <v>0</v>
      </c>
      <c r="I83" s="3">
        <v>1</v>
      </c>
    </row>
    <row r="84" spans="1:9">
      <c r="A84" s="34">
        <v>40368</v>
      </c>
      <c r="B84" s="31" t="s">
        <v>43</v>
      </c>
      <c r="C84" s="3" t="s">
        <v>77</v>
      </c>
      <c r="D84" t="s">
        <v>46</v>
      </c>
      <c r="E84" s="32" t="s">
        <v>78</v>
      </c>
      <c r="F84" s="33"/>
      <c r="G84" s="33"/>
      <c r="H84" s="33"/>
    </row>
    <row r="85" spans="1:9">
      <c r="A85" s="34">
        <v>40368</v>
      </c>
      <c r="B85" s="31" t="s">
        <v>43</v>
      </c>
      <c r="C85" s="3" t="s">
        <v>77</v>
      </c>
      <c r="D85" t="s">
        <v>49</v>
      </c>
      <c r="E85" s="32">
        <v>1</v>
      </c>
      <c r="F85" s="33"/>
      <c r="G85" s="33"/>
      <c r="H85" s="33"/>
    </row>
    <row r="86" spans="1:9">
      <c r="A86" s="34">
        <v>40368</v>
      </c>
      <c r="B86" s="31" t="s">
        <v>43</v>
      </c>
      <c r="C86" s="3" t="s">
        <v>77</v>
      </c>
      <c r="D86" t="s">
        <v>54</v>
      </c>
      <c r="E86" s="32">
        <v>2</v>
      </c>
      <c r="F86" s="3">
        <v>4</v>
      </c>
      <c r="G86" s="3">
        <v>12</v>
      </c>
      <c r="H86" s="3">
        <v>2</v>
      </c>
      <c r="I86" s="3">
        <v>1</v>
      </c>
    </row>
    <row r="87" spans="1:9">
      <c r="A87" s="34">
        <v>40368</v>
      </c>
      <c r="B87" s="31" t="s">
        <v>43</v>
      </c>
      <c r="C87" s="3" t="s">
        <v>79</v>
      </c>
      <c r="D87" t="s">
        <v>46</v>
      </c>
      <c r="E87" s="32" t="s">
        <v>80</v>
      </c>
      <c r="F87" s="33"/>
      <c r="G87" s="33"/>
      <c r="H87" s="33"/>
    </row>
    <row r="88" spans="1:9">
      <c r="A88" s="34">
        <v>40368</v>
      </c>
      <c r="B88" s="31" t="s">
        <v>43</v>
      </c>
      <c r="C88" s="3" t="s">
        <v>79</v>
      </c>
      <c r="D88" t="s">
        <v>45</v>
      </c>
      <c r="E88" s="32">
        <v>2</v>
      </c>
      <c r="F88" s="3">
        <v>3</v>
      </c>
      <c r="G88" s="3">
        <v>6</v>
      </c>
      <c r="H88" s="3">
        <v>1</v>
      </c>
      <c r="I88" s="3">
        <v>1</v>
      </c>
    </row>
    <row r="89" spans="1:9">
      <c r="A89" s="34">
        <v>40368</v>
      </c>
      <c r="B89" s="31" t="s">
        <v>81</v>
      </c>
      <c r="C89" s="3" t="s">
        <v>82</v>
      </c>
      <c r="D89" t="s">
        <v>45</v>
      </c>
      <c r="E89" s="32">
        <v>1</v>
      </c>
      <c r="F89" s="33"/>
      <c r="G89" s="33"/>
      <c r="H89" s="33"/>
    </row>
    <row r="90" spans="1:9">
      <c r="A90" s="34">
        <v>40368</v>
      </c>
      <c r="B90" s="31" t="s">
        <v>81</v>
      </c>
      <c r="C90" s="3" t="s">
        <v>82</v>
      </c>
      <c r="D90" t="s">
        <v>46</v>
      </c>
      <c r="E90" s="32">
        <v>1</v>
      </c>
      <c r="F90" s="33"/>
      <c r="G90" s="33"/>
      <c r="H90" s="33"/>
    </row>
    <row r="91" spans="1:9">
      <c r="A91" s="34">
        <v>40368</v>
      </c>
      <c r="B91" s="31" t="s">
        <v>81</v>
      </c>
      <c r="C91" s="3" t="s">
        <v>82</v>
      </c>
      <c r="D91" t="s">
        <v>49</v>
      </c>
      <c r="E91" s="32">
        <v>2</v>
      </c>
      <c r="F91" s="3">
        <v>3</v>
      </c>
      <c r="G91" s="3">
        <v>4</v>
      </c>
      <c r="H91" s="3">
        <v>2</v>
      </c>
      <c r="I91" s="3">
        <v>0</v>
      </c>
    </row>
    <row r="92" spans="1:9">
      <c r="A92" s="34">
        <v>40368</v>
      </c>
      <c r="B92" s="31" t="s">
        <v>81</v>
      </c>
      <c r="C92" s="3" t="s">
        <v>83</v>
      </c>
      <c r="D92" t="s">
        <v>54</v>
      </c>
      <c r="E92" s="32">
        <v>1</v>
      </c>
      <c r="F92" s="3">
        <v>1</v>
      </c>
      <c r="G92" s="3">
        <v>1</v>
      </c>
      <c r="H92" s="3">
        <v>0</v>
      </c>
      <c r="I92" s="3">
        <v>0</v>
      </c>
    </row>
    <row r="93" spans="1:9">
      <c r="A93" s="34">
        <v>40368</v>
      </c>
      <c r="B93" s="31" t="s">
        <v>81</v>
      </c>
      <c r="C93" s="3" t="s">
        <v>84</v>
      </c>
      <c r="D93" t="s">
        <v>49</v>
      </c>
      <c r="E93" s="32">
        <v>2</v>
      </c>
      <c r="F93" s="3">
        <v>1</v>
      </c>
      <c r="G93" s="3">
        <v>2</v>
      </c>
      <c r="H93" s="3">
        <v>0</v>
      </c>
      <c r="I93" s="3">
        <v>0</v>
      </c>
    </row>
    <row r="94" spans="1:9">
      <c r="A94" s="34">
        <v>40368</v>
      </c>
      <c r="B94" s="31" t="s">
        <v>81</v>
      </c>
      <c r="C94" s="3" t="s">
        <v>85</v>
      </c>
      <c r="D94" t="s">
        <v>45</v>
      </c>
      <c r="E94" s="32">
        <v>12</v>
      </c>
      <c r="F94" s="33"/>
      <c r="G94" s="33"/>
      <c r="H94" s="33"/>
    </row>
    <row r="95" spans="1:9">
      <c r="A95" s="34">
        <v>40368</v>
      </c>
      <c r="B95" s="31" t="s">
        <v>81</v>
      </c>
      <c r="C95" s="3" t="s">
        <v>85</v>
      </c>
      <c r="D95" t="s">
        <v>46</v>
      </c>
      <c r="E95" s="32">
        <v>3</v>
      </c>
      <c r="F95" s="3">
        <v>2</v>
      </c>
      <c r="G95" s="3">
        <v>15</v>
      </c>
      <c r="H95" s="3">
        <v>1</v>
      </c>
      <c r="I95" s="3">
        <v>0</v>
      </c>
    </row>
    <row r="96" spans="1:9">
      <c r="A96" s="34">
        <v>40368</v>
      </c>
      <c r="B96" s="31" t="s">
        <v>81</v>
      </c>
      <c r="C96" s="3" t="s">
        <v>86</v>
      </c>
      <c r="D96" t="s">
        <v>45</v>
      </c>
      <c r="E96" s="32">
        <v>1</v>
      </c>
      <c r="F96" s="3">
        <v>1</v>
      </c>
      <c r="G96" s="3">
        <v>1</v>
      </c>
      <c r="H96" s="3">
        <v>0</v>
      </c>
      <c r="I96" s="3">
        <v>0</v>
      </c>
    </row>
    <row r="97" spans="1:9">
      <c r="A97" s="34">
        <v>40368</v>
      </c>
      <c r="B97" s="31" t="s">
        <v>81</v>
      </c>
      <c r="C97" s="3" t="s">
        <v>87</v>
      </c>
      <c r="D97" t="s">
        <v>49</v>
      </c>
      <c r="E97" s="32">
        <v>3</v>
      </c>
      <c r="F97" s="3">
        <v>1</v>
      </c>
      <c r="G97" s="3">
        <v>3</v>
      </c>
      <c r="H97" s="3">
        <v>0</v>
      </c>
      <c r="I97" s="3">
        <v>0</v>
      </c>
    </row>
    <row r="98" spans="1:9">
      <c r="A98" s="34">
        <v>40368</v>
      </c>
      <c r="B98" s="31" t="s">
        <v>81</v>
      </c>
      <c r="C98" s="3" t="s">
        <v>88</v>
      </c>
      <c r="D98" t="s">
        <v>49</v>
      </c>
      <c r="E98" s="32" t="s">
        <v>67</v>
      </c>
      <c r="F98" s="3">
        <v>2</v>
      </c>
      <c r="G98" s="3">
        <v>2</v>
      </c>
      <c r="H98" s="3">
        <v>0</v>
      </c>
      <c r="I98" s="3">
        <v>1</v>
      </c>
    </row>
    <row r="99" spans="1:9">
      <c r="A99" s="34">
        <v>40368</v>
      </c>
      <c r="B99" s="31" t="s">
        <v>81</v>
      </c>
      <c r="C99" s="3" t="s">
        <v>89</v>
      </c>
      <c r="D99" t="s">
        <v>54</v>
      </c>
      <c r="E99" s="32">
        <v>2</v>
      </c>
      <c r="F99" s="3">
        <v>1</v>
      </c>
      <c r="G99" s="3">
        <v>2</v>
      </c>
      <c r="H99" s="3">
        <v>0</v>
      </c>
      <c r="I99" s="3">
        <v>0</v>
      </c>
    </row>
    <row r="100" spans="1:9">
      <c r="A100" s="34">
        <v>40368</v>
      </c>
      <c r="B100" s="31" t="s">
        <v>81</v>
      </c>
      <c r="C100" s="3" t="s">
        <v>90</v>
      </c>
      <c r="D100" t="s">
        <v>46</v>
      </c>
      <c r="E100" s="32">
        <v>3</v>
      </c>
      <c r="F100" s="3">
        <v>1</v>
      </c>
      <c r="G100" s="3">
        <v>3</v>
      </c>
      <c r="H100" s="3">
        <v>0</v>
      </c>
      <c r="I100" s="3">
        <v>0</v>
      </c>
    </row>
    <row r="101" spans="1:9">
      <c r="A101" s="34">
        <v>40368</v>
      </c>
      <c r="B101" s="31" t="s">
        <v>81</v>
      </c>
      <c r="C101" s="3" t="s">
        <v>91</v>
      </c>
      <c r="D101" t="s">
        <v>54</v>
      </c>
      <c r="E101" s="32">
        <v>1</v>
      </c>
      <c r="F101" s="3">
        <v>1</v>
      </c>
      <c r="G101" s="3">
        <v>1</v>
      </c>
      <c r="H101" s="3">
        <v>0</v>
      </c>
      <c r="I101" s="3">
        <v>0</v>
      </c>
    </row>
    <row r="102" spans="1:9">
      <c r="A102" s="34">
        <v>40368</v>
      </c>
      <c r="B102" s="31" t="s">
        <v>81</v>
      </c>
      <c r="C102" s="3" t="s">
        <v>92</v>
      </c>
      <c r="D102" t="s">
        <v>49</v>
      </c>
      <c r="E102" s="32">
        <v>1</v>
      </c>
      <c r="F102" s="33"/>
      <c r="G102" s="33"/>
      <c r="H102" s="33"/>
    </row>
    <row r="103" spans="1:9">
      <c r="A103" s="34">
        <v>40368</v>
      </c>
      <c r="B103" s="31" t="s">
        <v>81</v>
      </c>
      <c r="C103" s="3" t="s">
        <v>92</v>
      </c>
      <c r="D103" t="s">
        <v>46</v>
      </c>
      <c r="E103" s="32">
        <v>1</v>
      </c>
      <c r="F103" s="33"/>
      <c r="G103" s="33"/>
      <c r="H103" s="33"/>
    </row>
    <row r="104" spans="1:9">
      <c r="A104" s="34">
        <v>40368</v>
      </c>
      <c r="B104" s="31" t="s">
        <v>81</v>
      </c>
      <c r="C104" s="3" t="s">
        <v>92</v>
      </c>
      <c r="D104" t="s">
        <v>45</v>
      </c>
      <c r="E104" s="32">
        <v>1</v>
      </c>
      <c r="F104" s="3">
        <v>3</v>
      </c>
      <c r="G104" s="3">
        <v>3</v>
      </c>
      <c r="H104" s="3">
        <v>2</v>
      </c>
      <c r="I104" s="3">
        <v>0</v>
      </c>
    </row>
    <row r="105" spans="1:9">
      <c r="A105" s="34">
        <v>40368</v>
      </c>
      <c r="B105" s="31" t="s">
        <v>81</v>
      </c>
      <c r="C105" s="3" t="s">
        <v>93</v>
      </c>
      <c r="D105" t="s">
        <v>46</v>
      </c>
      <c r="E105" s="32">
        <v>3</v>
      </c>
      <c r="F105" s="3">
        <v>1</v>
      </c>
      <c r="G105" s="3">
        <v>3</v>
      </c>
      <c r="H105" s="3">
        <v>0</v>
      </c>
      <c r="I105" s="3">
        <v>0</v>
      </c>
    </row>
    <row r="106" spans="1:9">
      <c r="A106" s="34">
        <v>40368</v>
      </c>
      <c r="B106" s="31" t="s">
        <v>81</v>
      </c>
      <c r="C106" s="3" t="s">
        <v>94</v>
      </c>
      <c r="D106" t="s">
        <v>46</v>
      </c>
      <c r="E106" s="32" t="s">
        <v>95</v>
      </c>
      <c r="F106" s="3">
        <v>4</v>
      </c>
      <c r="G106" s="3">
        <v>7</v>
      </c>
      <c r="H106" s="3">
        <v>0</v>
      </c>
      <c r="I106" s="3">
        <v>3</v>
      </c>
    </row>
    <row r="107" spans="1:9">
      <c r="A107" s="34">
        <v>40368</v>
      </c>
      <c r="B107" s="31" t="s">
        <v>81</v>
      </c>
      <c r="C107" s="3" t="s">
        <v>96</v>
      </c>
      <c r="D107" t="s">
        <v>46</v>
      </c>
      <c r="E107" s="32">
        <v>2</v>
      </c>
      <c r="F107" s="3">
        <v>1</v>
      </c>
      <c r="G107" s="3">
        <v>2</v>
      </c>
      <c r="H107" s="3">
        <v>0</v>
      </c>
      <c r="I107" s="3">
        <v>0</v>
      </c>
    </row>
    <row r="108" spans="1:9">
      <c r="A108" s="34">
        <v>40368</v>
      </c>
      <c r="B108" s="31" t="s">
        <v>81</v>
      </c>
      <c r="C108" s="3" t="s">
        <v>97</v>
      </c>
      <c r="D108" t="s">
        <v>45</v>
      </c>
      <c r="E108" s="32">
        <v>2</v>
      </c>
      <c r="F108" s="33"/>
      <c r="G108" s="33"/>
      <c r="H108" s="33"/>
    </row>
    <row r="109" spans="1:9">
      <c r="A109" s="34">
        <v>40368</v>
      </c>
      <c r="B109" s="31" t="s">
        <v>81</v>
      </c>
      <c r="C109" s="3" t="s">
        <v>97</v>
      </c>
      <c r="D109" t="s">
        <v>46</v>
      </c>
      <c r="E109" s="32">
        <v>1</v>
      </c>
      <c r="F109" s="33"/>
      <c r="G109" s="33"/>
      <c r="H109" s="33"/>
    </row>
    <row r="110" spans="1:9">
      <c r="A110" s="34">
        <v>40368</v>
      </c>
      <c r="B110" s="31" t="s">
        <v>81</v>
      </c>
      <c r="C110" s="3" t="s">
        <v>97</v>
      </c>
      <c r="D110" t="s">
        <v>45</v>
      </c>
      <c r="E110" s="32">
        <v>1</v>
      </c>
      <c r="F110" s="3">
        <v>3</v>
      </c>
      <c r="G110" s="3">
        <v>4</v>
      </c>
      <c r="H110" s="3">
        <v>2</v>
      </c>
      <c r="I110" s="3">
        <v>0</v>
      </c>
    </row>
    <row r="111" spans="1:9">
      <c r="A111" s="34">
        <v>40368</v>
      </c>
      <c r="B111" s="31" t="s">
        <v>81</v>
      </c>
      <c r="C111" s="3" t="s">
        <v>98</v>
      </c>
      <c r="D111" t="s">
        <v>46</v>
      </c>
      <c r="E111" s="32">
        <v>1</v>
      </c>
      <c r="F111" s="33"/>
      <c r="G111" s="33"/>
      <c r="H111" s="33"/>
    </row>
    <row r="112" spans="1:9">
      <c r="A112" s="34">
        <v>40368</v>
      </c>
      <c r="B112" s="31" t="s">
        <v>81</v>
      </c>
      <c r="C112" s="3" t="s">
        <v>98</v>
      </c>
      <c r="D112" t="s">
        <v>49</v>
      </c>
      <c r="E112" s="32" t="s">
        <v>99</v>
      </c>
      <c r="F112" s="3">
        <v>3</v>
      </c>
      <c r="G112" s="3">
        <v>14</v>
      </c>
      <c r="H112" s="3">
        <v>1</v>
      </c>
      <c r="I112" s="3">
        <v>1</v>
      </c>
    </row>
    <row r="113" spans="1:9">
      <c r="A113" s="34">
        <v>40368</v>
      </c>
      <c r="B113" s="31" t="s">
        <v>81</v>
      </c>
      <c r="C113" s="3" t="s">
        <v>100</v>
      </c>
      <c r="D113" t="s">
        <v>54</v>
      </c>
      <c r="E113" s="32" t="s">
        <v>101</v>
      </c>
      <c r="F113" s="33"/>
      <c r="G113" s="33"/>
      <c r="H113" s="33"/>
    </row>
    <row r="114" spans="1:9">
      <c r="A114" s="34">
        <v>40368</v>
      </c>
      <c r="B114" s="31" t="s">
        <v>81</v>
      </c>
      <c r="C114" s="3" t="s">
        <v>100</v>
      </c>
      <c r="D114" t="s">
        <v>49</v>
      </c>
      <c r="E114" s="32">
        <v>1</v>
      </c>
      <c r="F114" s="3">
        <v>3</v>
      </c>
      <c r="G114" s="3">
        <v>4</v>
      </c>
      <c r="H114" s="3">
        <v>1</v>
      </c>
      <c r="I114" s="3">
        <v>1</v>
      </c>
    </row>
    <row r="115" spans="1:9">
      <c r="A115" s="34">
        <v>40368</v>
      </c>
      <c r="B115" s="31" t="s">
        <v>81</v>
      </c>
      <c r="C115" s="3" t="s">
        <v>102</v>
      </c>
      <c r="D115" t="s">
        <v>49</v>
      </c>
      <c r="E115" s="32" t="s">
        <v>67</v>
      </c>
      <c r="F115" s="3">
        <v>2</v>
      </c>
      <c r="G115" s="3">
        <v>2</v>
      </c>
      <c r="H115" s="3">
        <v>0</v>
      </c>
      <c r="I115" s="3">
        <v>1</v>
      </c>
    </row>
    <row r="116" spans="1:9">
      <c r="A116" s="34">
        <v>40368</v>
      </c>
      <c r="B116" s="31" t="s">
        <v>81</v>
      </c>
      <c r="C116" s="3" t="s">
        <v>103</v>
      </c>
      <c r="D116" t="s">
        <v>46</v>
      </c>
      <c r="E116" s="32">
        <v>2</v>
      </c>
      <c r="F116" s="33"/>
      <c r="G116" s="33"/>
      <c r="H116" s="33"/>
    </row>
    <row r="117" spans="1:9">
      <c r="A117" s="34">
        <v>40368</v>
      </c>
      <c r="B117" s="31" t="s">
        <v>81</v>
      </c>
      <c r="C117" s="3" t="s">
        <v>103</v>
      </c>
      <c r="D117" t="s">
        <v>45</v>
      </c>
      <c r="E117" s="32">
        <v>1</v>
      </c>
      <c r="F117" s="3">
        <v>2</v>
      </c>
      <c r="G117" s="3">
        <v>3</v>
      </c>
      <c r="H117" s="3">
        <v>1</v>
      </c>
      <c r="I117" s="3">
        <v>0</v>
      </c>
    </row>
    <row r="118" spans="1:9">
      <c r="A118" s="34">
        <v>40368</v>
      </c>
      <c r="B118" s="31" t="s">
        <v>81</v>
      </c>
      <c r="C118" s="3" t="s">
        <v>104</v>
      </c>
      <c r="D118" t="s">
        <v>46</v>
      </c>
      <c r="E118" s="32" t="s">
        <v>105</v>
      </c>
      <c r="F118" s="3">
        <v>3</v>
      </c>
      <c r="G118" s="3">
        <v>12</v>
      </c>
      <c r="H118" s="3">
        <v>0</v>
      </c>
      <c r="I118" s="3">
        <v>2</v>
      </c>
    </row>
    <row r="119" spans="1:9">
      <c r="A119" s="34">
        <v>40367</v>
      </c>
      <c r="B119" s="31" t="s">
        <v>106</v>
      </c>
      <c r="C119" s="3" t="s">
        <v>44</v>
      </c>
      <c r="D119" t="s">
        <v>46</v>
      </c>
      <c r="E119" s="32">
        <v>3</v>
      </c>
      <c r="F119" s="3">
        <v>1</v>
      </c>
      <c r="G119" s="3">
        <v>3</v>
      </c>
      <c r="H119" s="3">
        <v>0</v>
      </c>
      <c r="I119" s="3">
        <v>0</v>
      </c>
    </row>
    <row r="120" spans="1:9">
      <c r="A120" s="34">
        <v>40367</v>
      </c>
      <c r="B120" s="31" t="s">
        <v>106</v>
      </c>
      <c r="C120" s="3" t="s">
        <v>50</v>
      </c>
      <c r="D120" t="s">
        <v>46</v>
      </c>
      <c r="E120" s="32">
        <v>1</v>
      </c>
      <c r="F120" s="33"/>
      <c r="G120" s="33"/>
      <c r="H120" s="33"/>
    </row>
    <row r="121" spans="1:9">
      <c r="A121" s="34">
        <v>40367</v>
      </c>
      <c r="B121" s="31" t="s">
        <v>106</v>
      </c>
      <c r="C121" s="3" t="s">
        <v>50</v>
      </c>
      <c r="D121" t="s">
        <v>45</v>
      </c>
      <c r="E121" s="32">
        <v>1</v>
      </c>
      <c r="F121" s="3">
        <v>2</v>
      </c>
      <c r="G121" s="3">
        <v>2</v>
      </c>
      <c r="H121" s="3">
        <v>1</v>
      </c>
      <c r="I121" s="3">
        <v>0</v>
      </c>
    </row>
    <row r="122" spans="1:9">
      <c r="A122" s="34">
        <v>40367</v>
      </c>
      <c r="B122" s="31" t="s">
        <v>106</v>
      </c>
      <c r="C122" s="3" t="s">
        <v>51</v>
      </c>
      <c r="D122" t="s">
        <v>49</v>
      </c>
      <c r="E122" s="32">
        <v>2</v>
      </c>
      <c r="F122" s="33"/>
      <c r="G122" s="33"/>
      <c r="H122" s="33"/>
    </row>
    <row r="123" spans="1:9">
      <c r="A123" s="34">
        <v>40367</v>
      </c>
      <c r="B123" s="31" t="s">
        <v>106</v>
      </c>
      <c r="C123" s="3" t="s">
        <v>51</v>
      </c>
      <c r="D123" t="s">
        <v>45</v>
      </c>
      <c r="E123" s="32" t="s">
        <v>107</v>
      </c>
      <c r="F123" s="33"/>
      <c r="G123" s="33"/>
      <c r="H123" s="33"/>
    </row>
    <row r="124" spans="1:9">
      <c r="A124" s="34">
        <v>40367</v>
      </c>
      <c r="B124" s="31" t="s">
        <v>106</v>
      </c>
      <c r="C124" s="3" t="s">
        <v>51</v>
      </c>
      <c r="D124" t="s">
        <v>49</v>
      </c>
      <c r="E124" s="32">
        <v>2</v>
      </c>
      <c r="F124" s="33"/>
      <c r="G124" s="33"/>
      <c r="H124" s="33"/>
    </row>
    <row r="125" spans="1:9">
      <c r="A125" s="34">
        <v>40367</v>
      </c>
      <c r="B125" s="31" t="s">
        <v>106</v>
      </c>
      <c r="C125" s="3" t="s">
        <v>51</v>
      </c>
      <c r="D125" t="s">
        <v>46</v>
      </c>
      <c r="E125" s="32" t="s">
        <v>108</v>
      </c>
      <c r="F125" s="3">
        <v>7</v>
      </c>
      <c r="G125" s="3">
        <v>21</v>
      </c>
      <c r="H125" s="3">
        <v>3</v>
      </c>
      <c r="I125" s="3">
        <v>3</v>
      </c>
    </row>
    <row r="126" spans="1:9">
      <c r="A126" s="34">
        <v>40367</v>
      </c>
      <c r="B126" s="31" t="s">
        <v>106</v>
      </c>
      <c r="C126" s="3" t="s">
        <v>52</v>
      </c>
      <c r="D126" t="s">
        <v>46</v>
      </c>
      <c r="E126" s="32" t="s">
        <v>67</v>
      </c>
      <c r="F126" s="3">
        <v>2</v>
      </c>
      <c r="G126" s="3">
        <v>2</v>
      </c>
      <c r="H126" s="3">
        <v>0</v>
      </c>
      <c r="I126" s="3">
        <v>1</v>
      </c>
    </row>
    <row r="127" spans="1:9">
      <c r="A127" s="34">
        <v>40367</v>
      </c>
      <c r="B127" s="31" t="s">
        <v>106</v>
      </c>
      <c r="C127" s="3" t="s">
        <v>53</v>
      </c>
      <c r="D127" t="s">
        <v>49</v>
      </c>
      <c r="E127" s="32">
        <v>1</v>
      </c>
      <c r="F127" s="33"/>
      <c r="G127" s="33"/>
      <c r="H127" s="33"/>
    </row>
    <row r="128" spans="1:9">
      <c r="A128" s="34">
        <v>40367</v>
      </c>
      <c r="B128" s="31" t="s">
        <v>106</v>
      </c>
      <c r="C128" s="3" t="s">
        <v>53</v>
      </c>
      <c r="D128" t="s">
        <v>46</v>
      </c>
      <c r="E128" s="32" t="s">
        <v>67</v>
      </c>
      <c r="F128" s="3">
        <v>3</v>
      </c>
      <c r="G128" s="3">
        <v>3</v>
      </c>
      <c r="H128" s="3">
        <v>1</v>
      </c>
      <c r="I128" s="3">
        <v>1</v>
      </c>
    </row>
    <row r="129" spans="1:9">
      <c r="A129" s="34">
        <v>40367</v>
      </c>
      <c r="B129" s="31" t="s">
        <v>106</v>
      </c>
      <c r="C129" s="3" t="s">
        <v>55</v>
      </c>
      <c r="D129" t="s">
        <v>45</v>
      </c>
      <c r="E129" s="32" t="s">
        <v>67</v>
      </c>
      <c r="F129" s="33"/>
      <c r="G129" s="33"/>
      <c r="H129" s="33"/>
    </row>
    <row r="130" spans="1:9">
      <c r="A130" s="34">
        <v>40367</v>
      </c>
      <c r="B130" s="31" t="s">
        <v>106</v>
      </c>
      <c r="C130" s="3" t="s">
        <v>55</v>
      </c>
      <c r="D130" t="s">
        <v>46</v>
      </c>
      <c r="E130" s="32" t="s">
        <v>109</v>
      </c>
      <c r="F130" s="3">
        <v>5</v>
      </c>
      <c r="G130" s="3">
        <v>7</v>
      </c>
      <c r="H130" s="3">
        <v>1</v>
      </c>
      <c r="I130" s="3">
        <v>3</v>
      </c>
    </row>
    <row r="131" spans="1:9">
      <c r="A131" s="34">
        <v>40371</v>
      </c>
      <c r="B131" s="31" t="s">
        <v>110</v>
      </c>
      <c r="C131" s="3" t="s">
        <v>44</v>
      </c>
      <c r="D131" t="s">
        <v>46</v>
      </c>
      <c r="E131" s="32">
        <v>2</v>
      </c>
      <c r="F131" s="33"/>
      <c r="G131" s="33"/>
      <c r="H131" s="33"/>
    </row>
    <row r="132" spans="1:9">
      <c r="A132" s="34">
        <v>40371</v>
      </c>
      <c r="B132" s="31" t="s">
        <v>110</v>
      </c>
      <c r="C132" s="3" t="s">
        <v>44</v>
      </c>
      <c r="D132" t="s">
        <v>54</v>
      </c>
      <c r="E132" s="32">
        <v>2</v>
      </c>
      <c r="F132" s="3">
        <v>2</v>
      </c>
      <c r="G132" s="3">
        <v>4</v>
      </c>
      <c r="H132" s="3">
        <v>1</v>
      </c>
      <c r="I132" s="3">
        <v>0</v>
      </c>
    </row>
    <row r="133" spans="1:9">
      <c r="A133" s="34">
        <v>40371</v>
      </c>
      <c r="B133" s="31" t="s">
        <v>110</v>
      </c>
      <c r="C133" s="3" t="s">
        <v>50</v>
      </c>
      <c r="D133" t="s">
        <v>54</v>
      </c>
      <c r="E133" s="32">
        <v>1</v>
      </c>
      <c r="F133" s="33"/>
      <c r="G133" s="33"/>
      <c r="H133" s="33"/>
    </row>
    <row r="134" spans="1:9">
      <c r="A134" s="34">
        <v>40371</v>
      </c>
      <c r="B134" s="31" t="s">
        <v>110</v>
      </c>
      <c r="C134" s="3" t="s">
        <v>50</v>
      </c>
      <c r="D134" t="s">
        <v>49</v>
      </c>
      <c r="E134" s="32">
        <v>1</v>
      </c>
      <c r="F134" s="33"/>
      <c r="G134" s="33"/>
      <c r="H134" s="33"/>
    </row>
    <row r="135" spans="1:9">
      <c r="A135" s="34">
        <v>40371</v>
      </c>
      <c r="B135" s="31" t="s">
        <v>110</v>
      </c>
      <c r="C135" s="3" t="s">
        <v>50</v>
      </c>
      <c r="D135" t="s">
        <v>54</v>
      </c>
      <c r="E135" s="32" t="s">
        <v>111</v>
      </c>
      <c r="F135" s="3">
        <v>6</v>
      </c>
      <c r="G135" s="3">
        <v>7</v>
      </c>
      <c r="H135" s="3">
        <v>2</v>
      </c>
      <c r="I135" s="3">
        <v>2</v>
      </c>
    </row>
    <row r="136" spans="1:9">
      <c r="A136" s="34">
        <v>40371</v>
      </c>
      <c r="B136" s="31" t="s">
        <v>110</v>
      </c>
      <c r="C136" s="3" t="s">
        <v>51</v>
      </c>
      <c r="D136" t="s">
        <v>45</v>
      </c>
      <c r="E136" s="32" t="s">
        <v>112</v>
      </c>
      <c r="F136" s="33"/>
      <c r="G136" s="33"/>
      <c r="H136" s="33"/>
    </row>
    <row r="137" spans="1:9">
      <c r="A137" s="34">
        <v>40371</v>
      </c>
      <c r="B137" s="31" t="s">
        <v>110</v>
      </c>
      <c r="C137" s="3" t="s">
        <v>51</v>
      </c>
      <c r="D137" t="s">
        <v>46</v>
      </c>
      <c r="E137" s="32" t="s">
        <v>67</v>
      </c>
      <c r="F137" s="3">
        <v>4</v>
      </c>
      <c r="G137" s="3">
        <v>7</v>
      </c>
      <c r="H137" s="3">
        <v>1</v>
      </c>
      <c r="I137" s="3">
        <v>2</v>
      </c>
    </row>
    <row r="138" spans="1:9">
      <c r="A138" s="34">
        <v>40371</v>
      </c>
      <c r="B138" s="31" t="s">
        <v>110</v>
      </c>
      <c r="C138" s="3" t="s">
        <v>52</v>
      </c>
      <c r="D138" t="s">
        <v>46</v>
      </c>
      <c r="E138" s="32" t="s">
        <v>67</v>
      </c>
      <c r="F138" s="3">
        <v>2</v>
      </c>
      <c r="G138" s="3">
        <v>2</v>
      </c>
      <c r="H138" s="3">
        <v>0</v>
      </c>
      <c r="I138" s="3">
        <v>1</v>
      </c>
    </row>
    <row r="139" spans="1:9">
      <c r="A139" s="34">
        <v>40371</v>
      </c>
      <c r="B139" s="31" t="s">
        <v>110</v>
      </c>
      <c r="C139" s="3" t="s">
        <v>53</v>
      </c>
      <c r="D139" t="s">
        <v>45</v>
      </c>
      <c r="E139" s="32" t="s">
        <v>113</v>
      </c>
      <c r="F139" s="33"/>
      <c r="G139" s="33"/>
      <c r="H139" s="33"/>
    </row>
    <row r="140" spans="1:9">
      <c r="A140" s="34">
        <v>40371</v>
      </c>
      <c r="B140" s="31" t="s">
        <v>110</v>
      </c>
      <c r="C140" s="3" t="s">
        <v>53</v>
      </c>
      <c r="D140" t="s">
        <v>49</v>
      </c>
      <c r="E140" s="32">
        <v>3</v>
      </c>
      <c r="F140" s="3">
        <v>3</v>
      </c>
      <c r="G140" s="3">
        <v>7</v>
      </c>
      <c r="H140" s="3">
        <v>1</v>
      </c>
      <c r="I140" s="3">
        <v>1</v>
      </c>
    </row>
    <row r="141" spans="1:9">
      <c r="A141" s="34">
        <v>40371</v>
      </c>
      <c r="B141" s="31" t="s">
        <v>110</v>
      </c>
      <c r="C141" s="3" t="s">
        <v>55</v>
      </c>
      <c r="D141" t="s">
        <v>45</v>
      </c>
      <c r="E141" s="32" t="s">
        <v>114</v>
      </c>
      <c r="F141" s="3">
        <v>2</v>
      </c>
      <c r="G141" s="3">
        <v>10</v>
      </c>
      <c r="H141" s="3">
        <v>0</v>
      </c>
      <c r="I141" s="3">
        <v>1</v>
      </c>
    </row>
    <row r="142" spans="1:9">
      <c r="A142" s="34">
        <v>40371</v>
      </c>
      <c r="B142" s="31" t="s">
        <v>110</v>
      </c>
      <c r="C142" s="3" t="s">
        <v>57</v>
      </c>
      <c r="D142" t="s">
        <v>49</v>
      </c>
      <c r="E142" s="32">
        <v>1</v>
      </c>
      <c r="F142" s="33"/>
      <c r="G142" s="33"/>
      <c r="H142" s="33"/>
    </row>
    <row r="143" spans="1:9">
      <c r="A143" s="34">
        <v>40371</v>
      </c>
      <c r="B143" s="31" t="s">
        <v>110</v>
      </c>
      <c r="C143" s="3" t="s">
        <v>57</v>
      </c>
      <c r="D143" t="s">
        <v>46</v>
      </c>
      <c r="E143" s="32">
        <v>4</v>
      </c>
      <c r="F143" s="3">
        <v>2</v>
      </c>
      <c r="G143" s="3">
        <v>5</v>
      </c>
      <c r="H143" s="3">
        <v>1</v>
      </c>
      <c r="I143" s="3">
        <v>0</v>
      </c>
    </row>
    <row r="144" spans="1:9">
      <c r="A144" s="34">
        <v>40371</v>
      </c>
      <c r="B144" s="31" t="s">
        <v>110</v>
      </c>
      <c r="C144" s="3" t="s">
        <v>59</v>
      </c>
      <c r="D144" t="s">
        <v>49</v>
      </c>
      <c r="E144" s="32">
        <v>1</v>
      </c>
      <c r="F144" s="33"/>
      <c r="G144" s="33"/>
      <c r="H144" s="33"/>
    </row>
    <row r="145" spans="1:9">
      <c r="A145" s="34">
        <v>40371</v>
      </c>
      <c r="B145" s="31" t="s">
        <v>110</v>
      </c>
      <c r="C145" s="3" t="s">
        <v>59</v>
      </c>
      <c r="D145" t="s">
        <v>54</v>
      </c>
      <c r="E145" s="32">
        <v>1</v>
      </c>
      <c r="F145" s="3">
        <v>2</v>
      </c>
      <c r="G145" s="3">
        <v>2</v>
      </c>
      <c r="H145" s="3">
        <v>1</v>
      </c>
      <c r="I145" s="3">
        <v>0</v>
      </c>
    </row>
    <row r="146" spans="1:9">
      <c r="A146" s="34">
        <v>40371</v>
      </c>
      <c r="B146" s="31" t="s">
        <v>110</v>
      </c>
      <c r="C146" s="3" t="s">
        <v>60</v>
      </c>
      <c r="D146" t="s">
        <v>46</v>
      </c>
      <c r="E146" s="32" t="s">
        <v>56</v>
      </c>
      <c r="F146" s="33"/>
      <c r="G146" s="33"/>
      <c r="H146" s="33"/>
    </row>
    <row r="147" spans="1:9">
      <c r="A147" s="34">
        <v>40371</v>
      </c>
      <c r="B147" s="31" t="s">
        <v>110</v>
      </c>
      <c r="C147" s="3" t="s">
        <v>60</v>
      </c>
      <c r="D147" t="s">
        <v>45</v>
      </c>
      <c r="E147" s="32" t="s">
        <v>67</v>
      </c>
      <c r="F147" s="3">
        <v>5</v>
      </c>
      <c r="G147" s="3">
        <v>5</v>
      </c>
      <c r="H147" s="3">
        <v>1</v>
      </c>
      <c r="I147" s="3">
        <v>3</v>
      </c>
    </row>
    <row r="148" spans="1:9">
      <c r="A148" s="34">
        <v>40374</v>
      </c>
      <c r="B148" s="31" t="s">
        <v>106</v>
      </c>
      <c r="C148" s="3" t="s">
        <v>44</v>
      </c>
      <c r="D148" t="s">
        <v>54</v>
      </c>
      <c r="E148" s="32" t="s">
        <v>67</v>
      </c>
      <c r="F148" s="33"/>
      <c r="G148" s="33"/>
      <c r="H148" s="33"/>
    </row>
    <row r="149" spans="1:9">
      <c r="A149" s="34">
        <v>40374</v>
      </c>
      <c r="B149" s="31" t="s">
        <v>106</v>
      </c>
      <c r="C149" s="3" t="s">
        <v>44</v>
      </c>
      <c r="D149" t="s">
        <v>46</v>
      </c>
      <c r="E149" s="32">
        <v>1</v>
      </c>
      <c r="F149" s="33"/>
      <c r="G149" s="33"/>
      <c r="H149" s="33"/>
    </row>
    <row r="150" spans="1:9">
      <c r="A150" s="34">
        <v>40374</v>
      </c>
      <c r="B150" s="31" t="s">
        <v>106</v>
      </c>
      <c r="C150" s="3" t="s">
        <v>44</v>
      </c>
      <c r="D150" t="s">
        <v>49</v>
      </c>
      <c r="E150" s="32">
        <v>1</v>
      </c>
      <c r="F150" s="33"/>
      <c r="G150" s="33"/>
      <c r="H150" s="33"/>
    </row>
    <row r="151" spans="1:9">
      <c r="A151" s="34">
        <v>40374</v>
      </c>
      <c r="B151" s="31" t="s">
        <v>106</v>
      </c>
      <c r="C151" s="3" t="s">
        <v>44</v>
      </c>
      <c r="D151" t="s">
        <v>45</v>
      </c>
      <c r="E151" s="32" t="s">
        <v>115</v>
      </c>
      <c r="F151" s="33"/>
      <c r="G151" s="33"/>
      <c r="H151" s="33"/>
    </row>
    <row r="152" spans="1:9">
      <c r="A152" s="34">
        <v>40374</v>
      </c>
      <c r="B152" s="31" t="s">
        <v>106</v>
      </c>
      <c r="C152" s="3" t="s">
        <v>44</v>
      </c>
      <c r="D152" t="s">
        <v>46</v>
      </c>
      <c r="E152" s="32">
        <v>1</v>
      </c>
      <c r="F152" s="33"/>
      <c r="G152" s="33"/>
      <c r="H152" s="33"/>
    </row>
    <row r="153" spans="1:9">
      <c r="A153" s="34">
        <v>40374</v>
      </c>
      <c r="B153" s="31" t="s">
        <v>106</v>
      </c>
      <c r="C153" s="3" t="s">
        <v>44</v>
      </c>
      <c r="D153" t="s">
        <v>45</v>
      </c>
      <c r="E153" s="32">
        <v>1</v>
      </c>
      <c r="F153" s="33"/>
      <c r="G153" s="33"/>
      <c r="H153" s="33"/>
    </row>
    <row r="154" spans="1:9">
      <c r="A154" s="34">
        <v>40374</v>
      </c>
      <c r="B154" s="31" t="s">
        <v>106</v>
      </c>
      <c r="C154" s="3" t="s">
        <v>44</v>
      </c>
      <c r="D154" t="s">
        <v>46</v>
      </c>
      <c r="E154" s="32" t="s">
        <v>101</v>
      </c>
      <c r="F154" s="33"/>
      <c r="G154" s="33"/>
      <c r="H154" s="33"/>
    </row>
    <row r="155" spans="1:9">
      <c r="A155" s="34">
        <v>40374</v>
      </c>
      <c r="B155" s="31" t="s">
        <v>106</v>
      </c>
      <c r="C155" s="3" t="s">
        <v>44</v>
      </c>
      <c r="D155" t="s">
        <v>45</v>
      </c>
      <c r="E155" s="32" t="s">
        <v>56</v>
      </c>
      <c r="F155" s="3">
        <v>14</v>
      </c>
      <c r="G155" s="3">
        <v>16</v>
      </c>
      <c r="H155" s="3">
        <v>7</v>
      </c>
      <c r="I155" s="3">
        <v>6</v>
      </c>
    </row>
    <row r="156" spans="1:9">
      <c r="A156" s="34">
        <v>40374</v>
      </c>
      <c r="B156" s="31" t="s">
        <v>106</v>
      </c>
      <c r="C156" s="3" t="s">
        <v>50</v>
      </c>
      <c r="D156" t="s">
        <v>46</v>
      </c>
      <c r="E156" s="32" t="s">
        <v>80</v>
      </c>
      <c r="F156" s="33"/>
      <c r="G156" s="33"/>
      <c r="H156" s="33"/>
    </row>
    <row r="157" spans="1:9">
      <c r="A157" s="34">
        <v>40374</v>
      </c>
      <c r="B157" s="31" t="s">
        <v>106</v>
      </c>
      <c r="C157" s="3" t="s">
        <v>50</v>
      </c>
      <c r="D157" t="s">
        <v>45</v>
      </c>
      <c r="E157" s="32" t="s">
        <v>116</v>
      </c>
      <c r="F157" s="33"/>
      <c r="G157" s="33"/>
      <c r="H157" s="33"/>
    </row>
    <row r="158" spans="1:9">
      <c r="A158" s="34">
        <v>40374</v>
      </c>
      <c r="B158" s="31" t="s">
        <v>106</v>
      </c>
      <c r="C158" s="3" t="s">
        <v>50</v>
      </c>
      <c r="D158" t="s">
        <v>46</v>
      </c>
      <c r="E158" s="32">
        <v>1</v>
      </c>
      <c r="F158" s="33"/>
      <c r="G158" s="33"/>
      <c r="H158" s="33"/>
    </row>
    <row r="159" spans="1:9">
      <c r="A159" s="34">
        <v>40374</v>
      </c>
      <c r="B159" s="31" t="s">
        <v>106</v>
      </c>
      <c r="C159" s="3" t="s">
        <v>50</v>
      </c>
      <c r="D159" t="s">
        <v>45</v>
      </c>
      <c r="E159" s="32">
        <v>2</v>
      </c>
      <c r="F159" s="33"/>
      <c r="G159" s="33"/>
      <c r="H159" s="33"/>
    </row>
    <row r="160" spans="1:9">
      <c r="A160" s="34">
        <v>40374</v>
      </c>
      <c r="B160" s="31" t="s">
        <v>106</v>
      </c>
      <c r="C160" s="3" t="s">
        <v>50</v>
      </c>
      <c r="D160" t="s">
        <v>46</v>
      </c>
      <c r="E160" s="32">
        <v>1</v>
      </c>
      <c r="F160" s="33"/>
      <c r="G160" s="33"/>
      <c r="H160" s="33"/>
    </row>
    <row r="161" spans="1:9">
      <c r="A161" s="34">
        <v>40374</v>
      </c>
      <c r="B161" s="31" t="s">
        <v>106</v>
      </c>
      <c r="C161" s="3" t="s">
        <v>50</v>
      </c>
      <c r="D161" t="s">
        <v>54</v>
      </c>
      <c r="E161" s="32" t="s">
        <v>80</v>
      </c>
      <c r="F161" s="3">
        <v>13</v>
      </c>
      <c r="G161" s="3">
        <v>19</v>
      </c>
      <c r="H161" s="3">
        <v>6</v>
      </c>
      <c r="I161" s="3">
        <v>5</v>
      </c>
    </row>
    <row r="162" spans="1:9">
      <c r="A162" s="34">
        <v>40374</v>
      </c>
      <c r="B162" s="31" t="s">
        <v>106</v>
      </c>
      <c r="C162" s="3" t="s">
        <v>51</v>
      </c>
      <c r="D162" t="s">
        <v>45</v>
      </c>
      <c r="E162" s="32" t="s">
        <v>117</v>
      </c>
      <c r="F162" s="33"/>
      <c r="G162" s="33"/>
      <c r="H162" s="33"/>
    </row>
    <row r="163" spans="1:9">
      <c r="A163" s="34">
        <v>40374</v>
      </c>
      <c r="B163" s="31" t="s">
        <v>106</v>
      </c>
      <c r="C163" s="3" t="s">
        <v>51</v>
      </c>
      <c r="D163" t="s">
        <v>46</v>
      </c>
      <c r="E163" s="32" t="s">
        <v>115</v>
      </c>
      <c r="F163" s="33"/>
      <c r="G163" s="33"/>
      <c r="H163" s="33"/>
    </row>
    <row r="164" spans="1:9">
      <c r="A164" s="34">
        <v>40374</v>
      </c>
      <c r="B164" s="31" t="s">
        <v>106</v>
      </c>
      <c r="C164" s="3" t="s">
        <v>51</v>
      </c>
      <c r="D164" t="s">
        <v>45</v>
      </c>
      <c r="E164" s="32">
        <v>1</v>
      </c>
      <c r="F164" s="33"/>
      <c r="G164" s="33"/>
      <c r="H164" s="33"/>
    </row>
    <row r="165" spans="1:9">
      <c r="A165" s="34">
        <v>40374</v>
      </c>
      <c r="B165" s="31" t="s">
        <v>106</v>
      </c>
      <c r="C165" s="3" t="s">
        <v>51</v>
      </c>
      <c r="D165" t="s">
        <v>46</v>
      </c>
      <c r="E165" s="32">
        <v>1</v>
      </c>
      <c r="F165" s="3">
        <v>8</v>
      </c>
      <c r="G165" s="3">
        <v>10</v>
      </c>
      <c r="H165" s="3">
        <v>3</v>
      </c>
      <c r="I165" s="3">
        <v>4</v>
      </c>
    </row>
    <row r="166" spans="1:9">
      <c r="A166" s="34">
        <v>40374</v>
      </c>
      <c r="B166" s="31" t="s">
        <v>106</v>
      </c>
      <c r="C166" s="3" t="s">
        <v>52</v>
      </c>
      <c r="D166" t="s">
        <v>54</v>
      </c>
      <c r="E166" s="32" t="s">
        <v>118</v>
      </c>
      <c r="F166" s="33"/>
      <c r="G166" s="33"/>
      <c r="H166" s="33"/>
    </row>
    <row r="167" spans="1:9">
      <c r="A167" s="34">
        <v>40374</v>
      </c>
      <c r="B167" s="31" t="s">
        <v>106</v>
      </c>
      <c r="C167" s="3" t="s">
        <v>52</v>
      </c>
      <c r="D167" t="s">
        <v>45</v>
      </c>
      <c r="E167" s="32" t="s">
        <v>119</v>
      </c>
      <c r="F167" s="3">
        <v>5</v>
      </c>
      <c r="G167" s="3">
        <v>8</v>
      </c>
      <c r="H167" s="3">
        <v>1</v>
      </c>
      <c r="I167" s="3">
        <v>3</v>
      </c>
    </row>
    <row r="168" spans="1:9">
      <c r="A168" s="34">
        <v>40374</v>
      </c>
      <c r="B168" s="31" t="s">
        <v>106</v>
      </c>
      <c r="C168" s="3" t="s">
        <v>53</v>
      </c>
      <c r="D168" t="s">
        <v>46</v>
      </c>
      <c r="E168" s="32" t="s">
        <v>67</v>
      </c>
      <c r="F168" s="3">
        <v>2</v>
      </c>
      <c r="G168" s="3">
        <v>2</v>
      </c>
      <c r="H168" s="3">
        <v>0</v>
      </c>
      <c r="I168" s="3">
        <v>1</v>
      </c>
    </row>
    <row r="169" spans="1:9">
      <c r="A169" s="34">
        <v>40375</v>
      </c>
      <c r="B169" s="31" t="s">
        <v>106</v>
      </c>
      <c r="C169" s="3" t="s">
        <v>55</v>
      </c>
      <c r="D169" t="s">
        <v>54</v>
      </c>
      <c r="E169" s="32">
        <v>1</v>
      </c>
      <c r="F169" s="33"/>
      <c r="G169" s="33"/>
      <c r="H169" s="33"/>
    </row>
    <row r="170" spans="1:9">
      <c r="A170" s="34">
        <v>40375</v>
      </c>
      <c r="B170" s="31" t="s">
        <v>106</v>
      </c>
      <c r="C170" s="3" t="s">
        <v>55</v>
      </c>
      <c r="D170" t="s">
        <v>45</v>
      </c>
      <c r="E170" s="32">
        <v>1</v>
      </c>
      <c r="F170" s="33"/>
      <c r="G170" s="33"/>
      <c r="H170" s="33"/>
    </row>
    <row r="171" spans="1:9">
      <c r="A171" s="34">
        <v>40375</v>
      </c>
      <c r="B171" s="31" t="s">
        <v>106</v>
      </c>
      <c r="C171" s="3" t="s">
        <v>55</v>
      </c>
      <c r="D171" t="s">
        <v>46</v>
      </c>
      <c r="E171" s="32">
        <v>1</v>
      </c>
      <c r="F171" s="33"/>
      <c r="G171" s="33"/>
      <c r="H171" s="33"/>
    </row>
    <row r="172" spans="1:9">
      <c r="A172" s="34">
        <v>40375</v>
      </c>
      <c r="B172" s="31" t="s">
        <v>106</v>
      </c>
      <c r="C172" s="3" t="s">
        <v>55</v>
      </c>
      <c r="D172" t="s">
        <v>45</v>
      </c>
      <c r="E172" s="32">
        <v>2</v>
      </c>
      <c r="F172" s="3">
        <v>4</v>
      </c>
      <c r="G172" s="3">
        <v>5</v>
      </c>
      <c r="H172" s="3">
        <v>3</v>
      </c>
      <c r="I172" s="3">
        <v>0</v>
      </c>
    </row>
    <row r="173" spans="1:9">
      <c r="A173" s="34">
        <v>40375</v>
      </c>
      <c r="B173" s="31" t="s">
        <v>106</v>
      </c>
      <c r="C173" s="3" t="s">
        <v>57</v>
      </c>
      <c r="D173" t="s">
        <v>49</v>
      </c>
      <c r="E173" s="32" t="s">
        <v>67</v>
      </c>
      <c r="F173" s="33"/>
      <c r="G173" s="33"/>
      <c r="H173" s="33"/>
    </row>
    <row r="174" spans="1:9">
      <c r="A174" s="34">
        <v>40375</v>
      </c>
      <c r="B174" s="31" t="s">
        <v>106</v>
      </c>
      <c r="C174" s="3" t="s">
        <v>57</v>
      </c>
      <c r="D174" t="s">
        <v>54</v>
      </c>
      <c r="E174" s="32">
        <v>1</v>
      </c>
      <c r="F174" s="3">
        <v>3</v>
      </c>
      <c r="G174" s="3">
        <v>3</v>
      </c>
      <c r="H174" s="3">
        <v>1</v>
      </c>
      <c r="I174" s="3">
        <v>1</v>
      </c>
    </row>
    <row r="175" spans="1:9">
      <c r="A175" s="34">
        <v>40375</v>
      </c>
      <c r="B175" s="31" t="s">
        <v>106</v>
      </c>
      <c r="C175" s="3" t="s">
        <v>58</v>
      </c>
      <c r="D175" t="s">
        <v>45</v>
      </c>
      <c r="E175" s="32">
        <v>2</v>
      </c>
      <c r="F175" s="33"/>
      <c r="G175" s="33"/>
      <c r="H175" s="33"/>
    </row>
    <row r="176" spans="1:9">
      <c r="A176" s="34">
        <v>40375</v>
      </c>
      <c r="B176" s="31" t="s">
        <v>106</v>
      </c>
      <c r="C176" s="3" t="s">
        <v>58</v>
      </c>
      <c r="D176" t="s">
        <v>54</v>
      </c>
      <c r="E176" s="32">
        <v>4</v>
      </c>
      <c r="F176" s="33"/>
      <c r="G176" s="33"/>
      <c r="H176" s="33"/>
    </row>
    <row r="177" spans="1:10">
      <c r="A177" s="34">
        <v>40375</v>
      </c>
      <c r="B177" s="31" t="s">
        <v>106</v>
      </c>
      <c r="C177" s="3" t="s">
        <v>58</v>
      </c>
      <c r="D177" t="s">
        <v>49</v>
      </c>
      <c r="E177" s="32">
        <v>1</v>
      </c>
      <c r="F177" s="3">
        <v>3</v>
      </c>
      <c r="G177" s="3">
        <v>7</v>
      </c>
      <c r="H177" s="3">
        <v>2</v>
      </c>
      <c r="I177" s="3">
        <v>0</v>
      </c>
    </row>
    <row r="178" spans="1:10">
      <c r="A178" s="34">
        <v>40375</v>
      </c>
      <c r="B178" s="31" t="s">
        <v>106</v>
      </c>
      <c r="C178" s="3" t="s">
        <v>59</v>
      </c>
      <c r="D178" t="s">
        <v>46</v>
      </c>
      <c r="E178" s="35" t="s">
        <v>120</v>
      </c>
      <c r="F178" s="36">
        <v>5</v>
      </c>
      <c r="G178" s="36">
        <v>9</v>
      </c>
      <c r="H178" s="36">
        <v>0</v>
      </c>
      <c r="I178" s="36">
        <v>4</v>
      </c>
    </row>
    <row r="179" spans="1:10" ht="13">
      <c r="A179" s="34"/>
      <c r="B179" s="37" t="s">
        <v>121</v>
      </c>
      <c r="C179" s="37">
        <v>67</v>
      </c>
      <c r="D179"/>
      <c r="E179" s="38" t="s">
        <v>122</v>
      </c>
      <c r="F179" s="39">
        <f>SUM(F43:F178)</f>
        <v>213</v>
      </c>
      <c r="G179" s="39">
        <f>SUM(G43:G178)</f>
        <v>374</v>
      </c>
      <c r="H179" s="39">
        <f>SUM(H43:H178)</f>
        <v>70</v>
      </c>
      <c r="I179" s="39">
        <f>SUM(I43:I178)</f>
        <v>76</v>
      </c>
    </row>
    <row r="180" spans="1:10" ht="13">
      <c r="A180" s="34"/>
      <c r="B180" s="39"/>
      <c r="C180" s="39" t="s">
        <v>123</v>
      </c>
      <c r="D180"/>
      <c r="E180" s="32"/>
      <c r="G180" s="3"/>
      <c r="H180" s="3"/>
    </row>
    <row r="181" spans="1:10">
      <c r="A181" s="34"/>
      <c r="B181" s="31"/>
      <c r="D181" s="40"/>
      <c r="E181" s="41"/>
      <c r="F181" s="42"/>
      <c r="G181" s="42"/>
      <c r="H181" s="43"/>
    </row>
    <row r="182" spans="1:10">
      <c r="A182" s="34"/>
      <c r="B182" s="31"/>
      <c r="D182" s="17"/>
      <c r="E182" s="32" t="s">
        <v>124</v>
      </c>
      <c r="G182" s="44">
        <f>G179/F179</f>
        <v>1.755868544600939</v>
      </c>
      <c r="H182" s="45"/>
    </row>
    <row r="183" spans="1:10">
      <c r="A183" s="34"/>
      <c r="B183" s="31"/>
      <c r="D183" s="46" t="s">
        <v>125</v>
      </c>
      <c r="E183" s="32"/>
      <c r="G183" s="47">
        <f>+I179/(I179+H179)</f>
        <v>0.52054794520547942</v>
      </c>
      <c r="H183" s="48" t="s">
        <v>126</v>
      </c>
    </row>
    <row r="184" spans="1:10">
      <c r="A184" s="34"/>
      <c r="B184" s="31"/>
      <c r="D184" s="12"/>
      <c r="E184" s="49"/>
      <c r="F184" s="50"/>
      <c r="G184" s="50"/>
      <c r="H184" s="51"/>
    </row>
    <row r="186" spans="1:10" ht="18">
      <c r="A186" s="52" t="s">
        <v>127</v>
      </c>
      <c r="B186" s="53"/>
      <c r="C186" s="53"/>
      <c r="D186" s="53"/>
      <c r="E186" s="53"/>
      <c r="F186" s="53"/>
      <c r="G186" s="54"/>
      <c r="H186" s="54"/>
      <c r="I186" s="54"/>
      <c r="J186" s="55"/>
    </row>
    <row r="187" spans="1:10" ht="18">
      <c r="A187" s="56" t="s">
        <v>128</v>
      </c>
      <c r="B187" s="57"/>
      <c r="C187" s="57"/>
      <c r="D187" s="57"/>
      <c r="E187" s="57"/>
      <c r="F187" s="57"/>
      <c r="G187" s="58"/>
      <c r="H187" s="58"/>
      <c r="I187" s="58"/>
      <c r="J187" s="59"/>
    </row>
    <row r="188" spans="1:10" ht="18">
      <c r="A188" s="60"/>
      <c r="B188" s="61"/>
      <c r="C188" s="61"/>
      <c r="D188" s="61"/>
      <c r="E188" s="61"/>
      <c r="F188" s="61"/>
    </row>
    <row r="189" spans="1:10">
      <c r="A189" s="62" t="s">
        <v>129</v>
      </c>
      <c r="B189" s="62" t="s">
        <v>130</v>
      </c>
      <c r="C189" s="62" t="s">
        <v>131</v>
      </c>
      <c r="D189" s="62" t="s">
        <v>132</v>
      </c>
      <c r="E189" s="62" t="s">
        <v>133</v>
      </c>
      <c r="F189" s="62" t="s">
        <v>134</v>
      </c>
      <c r="G189" s="62" t="s">
        <v>135</v>
      </c>
      <c r="H189" s="63" t="s">
        <v>136</v>
      </c>
      <c r="I189" s="63" t="s">
        <v>137</v>
      </c>
    </row>
    <row r="190" spans="1:10">
      <c r="A190" t="s">
        <v>138</v>
      </c>
      <c r="B190">
        <v>61</v>
      </c>
      <c r="C190" t="s">
        <v>139</v>
      </c>
      <c r="D190">
        <v>20</v>
      </c>
      <c r="E190">
        <v>0</v>
      </c>
      <c r="F190">
        <f t="shared" ref="F190:F196" si="4">+D190-E190</f>
        <v>20</v>
      </c>
      <c r="G190">
        <v>0</v>
      </c>
      <c r="H190" s="64">
        <v>0</v>
      </c>
      <c r="I190" s="64">
        <v>0</v>
      </c>
    </row>
    <row r="191" spans="1:10">
      <c r="A191" t="s">
        <v>138</v>
      </c>
      <c r="B191">
        <v>69</v>
      </c>
      <c r="C191" t="s">
        <v>139</v>
      </c>
      <c r="D191">
        <v>20</v>
      </c>
      <c r="E191">
        <v>0</v>
      </c>
      <c r="F191">
        <f t="shared" si="4"/>
        <v>20</v>
      </c>
      <c r="G191">
        <v>0</v>
      </c>
      <c r="H191" s="64">
        <v>0</v>
      </c>
      <c r="I191" s="64">
        <v>0</v>
      </c>
    </row>
    <row r="192" spans="1:10">
      <c r="A192" t="s">
        <v>138</v>
      </c>
      <c r="B192">
        <v>68</v>
      </c>
      <c r="C192" t="s">
        <v>139</v>
      </c>
      <c r="D192">
        <v>20</v>
      </c>
      <c r="E192">
        <v>1</v>
      </c>
      <c r="F192">
        <f t="shared" si="4"/>
        <v>19</v>
      </c>
      <c r="G192">
        <v>0</v>
      </c>
      <c r="H192" s="64">
        <v>0</v>
      </c>
      <c r="I192" s="64">
        <v>0.05</v>
      </c>
    </row>
    <row r="193" spans="1:9">
      <c r="A193" t="s">
        <v>138</v>
      </c>
      <c r="B193">
        <v>64</v>
      </c>
      <c r="C193" t="s">
        <v>139</v>
      </c>
      <c r="D193">
        <v>25</v>
      </c>
      <c r="E193">
        <v>3</v>
      </c>
      <c r="F193">
        <f t="shared" si="4"/>
        <v>22</v>
      </c>
      <c r="G193">
        <v>3</v>
      </c>
      <c r="H193" s="64">
        <v>1</v>
      </c>
      <c r="I193" s="64">
        <v>0.12</v>
      </c>
    </row>
    <row r="194" spans="1:9">
      <c r="A194" t="s">
        <v>138</v>
      </c>
      <c r="B194">
        <v>65</v>
      </c>
      <c r="C194" t="s">
        <v>139</v>
      </c>
      <c r="D194">
        <v>20</v>
      </c>
      <c r="E194">
        <v>3</v>
      </c>
      <c r="F194">
        <f t="shared" si="4"/>
        <v>17</v>
      </c>
      <c r="G194">
        <v>23</v>
      </c>
      <c r="H194" s="64">
        <v>7.6666666666666696</v>
      </c>
      <c r="I194" s="64">
        <v>0.15</v>
      </c>
    </row>
    <row r="195" spans="1:9">
      <c r="A195" t="s">
        <v>138</v>
      </c>
      <c r="B195">
        <v>66</v>
      </c>
      <c r="C195" t="s">
        <v>139</v>
      </c>
      <c r="D195">
        <v>20</v>
      </c>
      <c r="E195">
        <v>6</v>
      </c>
      <c r="F195">
        <f t="shared" si="4"/>
        <v>14</v>
      </c>
      <c r="G195">
        <v>10</v>
      </c>
      <c r="H195" s="64">
        <v>1.6666666666666701</v>
      </c>
      <c r="I195" s="64">
        <v>0.3</v>
      </c>
    </row>
    <row r="196" spans="1:9">
      <c r="A196" t="s">
        <v>138</v>
      </c>
      <c r="B196">
        <v>67</v>
      </c>
      <c r="C196" t="s">
        <v>139</v>
      </c>
      <c r="D196">
        <v>24</v>
      </c>
      <c r="E196">
        <v>6</v>
      </c>
      <c r="F196">
        <f t="shared" si="4"/>
        <v>18</v>
      </c>
      <c r="G196">
        <v>12</v>
      </c>
      <c r="H196" s="64">
        <v>2</v>
      </c>
      <c r="I196" s="64">
        <v>0.25</v>
      </c>
    </row>
    <row r="197" spans="1:9" ht="13">
      <c r="A197"/>
      <c r="B197"/>
      <c r="C197" s="65" t="s">
        <v>140</v>
      </c>
      <c r="D197"/>
      <c r="E197">
        <f>SUBTOTAL(9,E190:E196)</f>
        <v>19</v>
      </c>
      <c r="F197">
        <f>SUBTOTAL(9,F190:F196)</f>
        <v>130</v>
      </c>
      <c r="H197" s="64"/>
      <c r="I197" s="64">
        <f>SUBTOTAL(9,I190:I196)</f>
        <v>0.86999999999999988</v>
      </c>
    </row>
    <row r="198" spans="1:9" ht="13">
      <c r="A198" s="65" t="s">
        <v>141</v>
      </c>
      <c r="B198"/>
      <c r="C198" s="65"/>
      <c r="D198"/>
      <c r="E198">
        <f>SUBTOTAL(9,E190:E196)</f>
        <v>19</v>
      </c>
      <c r="F198"/>
      <c r="G198">
        <f>SUBTOTAL(9,G190:G196)</f>
        <v>48</v>
      </c>
      <c r="H198" s="66">
        <f>+G198/E198</f>
        <v>2.5263157894736841</v>
      </c>
      <c r="I198" s="64"/>
    </row>
    <row r="199" spans="1:9">
      <c r="A199" t="s">
        <v>138</v>
      </c>
      <c r="B199">
        <v>61</v>
      </c>
      <c r="C199" t="s">
        <v>142</v>
      </c>
      <c r="D199">
        <v>21</v>
      </c>
      <c r="E199">
        <v>0</v>
      </c>
      <c r="F199">
        <f t="shared" ref="F199:F206" si="5">+D199-E199</f>
        <v>21</v>
      </c>
      <c r="G199">
        <v>0</v>
      </c>
      <c r="H199" s="64">
        <v>0</v>
      </c>
      <c r="I199" s="64">
        <v>0</v>
      </c>
    </row>
    <row r="200" spans="1:9">
      <c r="A200" t="s">
        <v>138</v>
      </c>
      <c r="B200">
        <v>65</v>
      </c>
      <c r="C200" t="s">
        <v>142</v>
      </c>
      <c r="D200">
        <v>20</v>
      </c>
      <c r="E200">
        <v>0</v>
      </c>
      <c r="F200">
        <f t="shared" si="5"/>
        <v>20</v>
      </c>
      <c r="G200">
        <v>0</v>
      </c>
      <c r="H200" s="64">
        <v>0</v>
      </c>
      <c r="I200" s="64">
        <v>0</v>
      </c>
    </row>
    <row r="201" spans="1:9">
      <c r="A201" t="s">
        <v>138</v>
      </c>
      <c r="B201">
        <v>70</v>
      </c>
      <c r="C201" t="s">
        <v>142</v>
      </c>
      <c r="D201">
        <v>20</v>
      </c>
      <c r="E201">
        <v>0</v>
      </c>
      <c r="F201">
        <f t="shared" si="5"/>
        <v>20</v>
      </c>
      <c r="G201">
        <v>0</v>
      </c>
      <c r="H201" s="64">
        <v>0</v>
      </c>
      <c r="I201" s="64">
        <v>0</v>
      </c>
    </row>
    <row r="202" spans="1:9">
      <c r="A202" t="s">
        <v>138</v>
      </c>
      <c r="B202">
        <v>69</v>
      </c>
      <c r="C202" t="s">
        <v>142</v>
      </c>
      <c r="D202">
        <v>20</v>
      </c>
      <c r="E202">
        <v>2</v>
      </c>
      <c r="F202">
        <f t="shared" si="5"/>
        <v>18</v>
      </c>
      <c r="G202">
        <v>2</v>
      </c>
      <c r="H202" s="64">
        <v>1</v>
      </c>
      <c r="I202" s="64">
        <v>0.1</v>
      </c>
    </row>
    <row r="203" spans="1:9">
      <c r="A203" t="s">
        <v>138</v>
      </c>
      <c r="B203">
        <v>68</v>
      </c>
      <c r="C203" t="s">
        <v>142</v>
      </c>
      <c r="D203">
        <v>23</v>
      </c>
      <c r="E203">
        <v>2</v>
      </c>
      <c r="F203">
        <f t="shared" si="5"/>
        <v>21</v>
      </c>
      <c r="G203">
        <v>8</v>
      </c>
      <c r="H203" s="64">
        <v>4</v>
      </c>
      <c r="I203" s="64">
        <v>8.6956521739130405E-2</v>
      </c>
    </row>
    <row r="204" spans="1:9">
      <c r="A204" t="s">
        <v>138</v>
      </c>
      <c r="B204">
        <v>67</v>
      </c>
      <c r="C204" t="s">
        <v>142</v>
      </c>
      <c r="D204">
        <v>20</v>
      </c>
      <c r="E204">
        <v>3</v>
      </c>
      <c r="F204">
        <f t="shared" si="5"/>
        <v>17</v>
      </c>
      <c r="G204">
        <v>14</v>
      </c>
      <c r="H204" s="64">
        <v>4.6666666666666696</v>
      </c>
      <c r="I204" s="64">
        <v>0.15</v>
      </c>
    </row>
    <row r="205" spans="1:9">
      <c r="A205" t="s">
        <v>138</v>
      </c>
      <c r="B205">
        <v>66</v>
      </c>
      <c r="C205" t="s">
        <v>142</v>
      </c>
      <c r="D205">
        <v>20</v>
      </c>
      <c r="E205">
        <v>6</v>
      </c>
      <c r="F205">
        <f t="shared" si="5"/>
        <v>14</v>
      </c>
      <c r="G205">
        <v>10</v>
      </c>
      <c r="H205" s="64">
        <v>1.6666666666666701</v>
      </c>
      <c r="I205" s="64">
        <v>0.3</v>
      </c>
    </row>
    <row r="206" spans="1:9">
      <c r="A206" t="s">
        <v>138</v>
      </c>
      <c r="B206">
        <v>64</v>
      </c>
      <c r="C206" t="s">
        <v>142</v>
      </c>
      <c r="D206">
        <v>20</v>
      </c>
      <c r="E206">
        <v>15</v>
      </c>
      <c r="F206">
        <f t="shared" si="5"/>
        <v>5</v>
      </c>
      <c r="G206">
        <v>39</v>
      </c>
      <c r="H206" s="64">
        <v>2.6</v>
      </c>
      <c r="I206" s="64">
        <v>0.75</v>
      </c>
    </row>
    <row r="207" spans="1:9" ht="13">
      <c r="A207"/>
      <c r="B207"/>
      <c r="C207" s="65" t="s">
        <v>143</v>
      </c>
      <c r="D207"/>
      <c r="E207">
        <f>SUBTOTAL(9,E199:E206)</f>
        <v>28</v>
      </c>
      <c r="F207">
        <f>SUBTOTAL(9,F199:F206)</f>
        <v>136</v>
      </c>
      <c r="H207" s="64"/>
      <c r="I207" s="64">
        <f>SUBTOTAL(9,I199:I206)</f>
        <v>1.3869565217391304</v>
      </c>
    </row>
    <row r="208" spans="1:9" ht="13">
      <c r="A208" s="65" t="s">
        <v>141</v>
      </c>
      <c r="B208"/>
      <c r="C208" s="65"/>
      <c r="D208"/>
      <c r="E208">
        <f>SUBTOTAL(9,E199:E206)</f>
        <v>28</v>
      </c>
      <c r="F208"/>
      <c r="G208">
        <f>SUBTOTAL(9,G199:G206)</f>
        <v>73</v>
      </c>
      <c r="H208" s="66">
        <f>+G208/E208</f>
        <v>2.6071428571428572</v>
      </c>
      <c r="I208" s="64"/>
    </row>
    <row r="209" spans="1:9">
      <c r="A209" t="s">
        <v>138</v>
      </c>
      <c r="B209">
        <v>61</v>
      </c>
      <c r="C209" t="s">
        <v>144</v>
      </c>
      <c r="D209">
        <v>21</v>
      </c>
      <c r="E209">
        <v>2</v>
      </c>
      <c r="F209">
        <f t="shared" ref="F209:F217" si="6">+D209-E209</f>
        <v>19</v>
      </c>
      <c r="G209">
        <v>6</v>
      </c>
      <c r="H209" s="64">
        <v>3</v>
      </c>
      <c r="I209" s="64">
        <v>9.5238095238095205E-2</v>
      </c>
    </row>
    <row r="210" spans="1:9">
      <c r="A210" t="s">
        <v>138</v>
      </c>
      <c r="B210">
        <v>62</v>
      </c>
      <c r="C210" t="s">
        <v>144</v>
      </c>
      <c r="D210">
        <v>8</v>
      </c>
      <c r="E210">
        <v>4</v>
      </c>
      <c r="F210">
        <f t="shared" si="6"/>
        <v>4</v>
      </c>
      <c r="G210">
        <v>34</v>
      </c>
      <c r="H210" s="64">
        <v>8.5</v>
      </c>
      <c r="I210" s="64">
        <v>0.5</v>
      </c>
    </row>
    <row r="211" spans="1:9">
      <c r="A211" t="s">
        <v>138</v>
      </c>
      <c r="B211">
        <v>68</v>
      </c>
      <c r="C211" t="s">
        <v>144</v>
      </c>
      <c r="D211">
        <v>20</v>
      </c>
      <c r="E211">
        <v>15</v>
      </c>
      <c r="F211">
        <f t="shared" si="6"/>
        <v>5</v>
      </c>
      <c r="G211">
        <v>110</v>
      </c>
      <c r="H211" s="64">
        <v>7.3333333333333304</v>
      </c>
      <c r="I211" s="64">
        <v>0.75</v>
      </c>
    </row>
    <row r="212" spans="1:9">
      <c r="A212" t="s">
        <v>138</v>
      </c>
      <c r="B212">
        <v>64</v>
      </c>
      <c r="C212" t="s">
        <v>144</v>
      </c>
      <c r="D212">
        <v>20</v>
      </c>
      <c r="E212">
        <v>15</v>
      </c>
      <c r="F212">
        <f t="shared" si="6"/>
        <v>5</v>
      </c>
      <c r="G212">
        <v>126</v>
      </c>
      <c r="H212" s="64">
        <v>8.4</v>
      </c>
      <c r="I212" s="64">
        <v>0.75</v>
      </c>
    </row>
    <row r="213" spans="1:9">
      <c r="A213" t="s">
        <v>138</v>
      </c>
      <c r="B213">
        <v>69</v>
      </c>
      <c r="C213" t="s">
        <v>144</v>
      </c>
      <c r="D213">
        <v>19</v>
      </c>
      <c r="E213">
        <v>17</v>
      </c>
      <c r="F213">
        <f t="shared" si="6"/>
        <v>2</v>
      </c>
      <c r="G213">
        <v>74</v>
      </c>
      <c r="H213" s="64">
        <v>4.3529411764705896</v>
      </c>
      <c r="I213" s="64">
        <v>0.89473684210526305</v>
      </c>
    </row>
    <row r="214" spans="1:9">
      <c r="A214" t="s">
        <v>138</v>
      </c>
      <c r="B214">
        <v>70</v>
      </c>
      <c r="C214" t="s">
        <v>144</v>
      </c>
      <c r="D214">
        <v>20</v>
      </c>
      <c r="E214">
        <v>17</v>
      </c>
      <c r="F214">
        <f t="shared" si="6"/>
        <v>3</v>
      </c>
      <c r="G214">
        <v>179</v>
      </c>
      <c r="H214" s="64">
        <v>10.5294117647059</v>
      </c>
      <c r="I214" s="64">
        <v>0.85</v>
      </c>
    </row>
    <row r="215" spans="1:9">
      <c r="A215" t="s">
        <v>138</v>
      </c>
      <c r="B215">
        <v>66</v>
      </c>
      <c r="C215" t="s">
        <v>144</v>
      </c>
      <c r="D215">
        <v>20</v>
      </c>
      <c r="E215">
        <v>19</v>
      </c>
      <c r="F215">
        <f t="shared" si="6"/>
        <v>1</v>
      </c>
      <c r="G215">
        <v>186</v>
      </c>
      <c r="H215" s="64">
        <v>9.7894736842105292</v>
      </c>
      <c r="I215" s="64">
        <v>0.95</v>
      </c>
    </row>
    <row r="216" spans="1:9">
      <c r="A216" t="s">
        <v>138</v>
      </c>
      <c r="B216">
        <v>65</v>
      </c>
      <c r="C216" t="s">
        <v>144</v>
      </c>
      <c r="D216">
        <v>20</v>
      </c>
      <c r="E216">
        <v>19</v>
      </c>
      <c r="F216">
        <f t="shared" si="6"/>
        <v>1</v>
      </c>
      <c r="G216">
        <v>195</v>
      </c>
      <c r="H216" s="64">
        <v>10.2631578947368</v>
      </c>
      <c r="I216" s="64">
        <v>0.95</v>
      </c>
    </row>
    <row r="217" spans="1:9">
      <c r="A217" t="s">
        <v>138</v>
      </c>
      <c r="B217">
        <v>67</v>
      </c>
      <c r="C217" t="s">
        <v>144</v>
      </c>
      <c r="D217">
        <v>26</v>
      </c>
      <c r="E217">
        <v>22</v>
      </c>
      <c r="F217">
        <f t="shared" si="6"/>
        <v>4</v>
      </c>
      <c r="G217">
        <v>215</v>
      </c>
      <c r="H217" s="64">
        <v>9.7727272727272698</v>
      </c>
      <c r="I217" s="64">
        <v>0.84615384615384603</v>
      </c>
    </row>
    <row r="218" spans="1:9" ht="13">
      <c r="A218"/>
      <c r="B218"/>
      <c r="C218" s="65" t="s">
        <v>145</v>
      </c>
      <c r="D218"/>
      <c r="E218">
        <f>SUBTOTAL(9,E209:E217)</f>
        <v>130</v>
      </c>
      <c r="F218">
        <f>SUBTOTAL(9,F209:F217)</f>
        <v>44</v>
      </c>
      <c r="H218" s="64"/>
      <c r="I218" s="64">
        <f>SUBTOTAL(9,I209:I217)</f>
        <v>6.5861287834972044</v>
      </c>
    </row>
    <row r="219" spans="1:9" ht="13">
      <c r="A219" s="65" t="s">
        <v>141</v>
      </c>
      <c r="B219"/>
      <c r="C219" s="65"/>
      <c r="D219"/>
      <c r="E219">
        <f>SUBTOTAL(9,E209:E217)</f>
        <v>130</v>
      </c>
      <c r="F219"/>
      <c r="G219">
        <f>SUBTOTAL(9,G209:G217)</f>
        <v>1125</v>
      </c>
      <c r="H219" s="66">
        <f>+G219/E219</f>
        <v>8.6538461538461533</v>
      </c>
      <c r="I219" s="64"/>
    </row>
    <row r="220" spans="1:9">
      <c r="A220" t="s">
        <v>146</v>
      </c>
      <c r="B220">
        <v>71</v>
      </c>
      <c r="C220" t="s">
        <v>139</v>
      </c>
      <c r="D220">
        <v>20</v>
      </c>
      <c r="E220">
        <v>0</v>
      </c>
      <c r="F220">
        <f t="shared" ref="F220:F229" si="7">+D220-E220</f>
        <v>20</v>
      </c>
      <c r="G220">
        <v>0</v>
      </c>
      <c r="H220" s="64">
        <v>0</v>
      </c>
      <c r="I220" s="64">
        <v>0</v>
      </c>
    </row>
    <row r="221" spans="1:9">
      <c r="A221" t="s">
        <v>146</v>
      </c>
      <c r="B221">
        <v>72</v>
      </c>
      <c r="C221" t="s">
        <v>139</v>
      </c>
      <c r="D221">
        <v>20</v>
      </c>
      <c r="E221">
        <v>0</v>
      </c>
      <c r="F221">
        <f t="shared" si="7"/>
        <v>20</v>
      </c>
      <c r="G221">
        <v>0</v>
      </c>
      <c r="H221" s="64">
        <v>0</v>
      </c>
      <c r="I221" s="64">
        <v>0</v>
      </c>
    </row>
    <row r="222" spans="1:9">
      <c r="A222" t="s">
        <v>146</v>
      </c>
      <c r="B222">
        <v>73</v>
      </c>
      <c r="C222" t="s">
        <v>139</v>
      </c>
      <c r="D222">
        <v>29</v>
      </c>
      <c r="E222">
        <v>0</v>
      </c>
      <c r="F222">
        <f t="shared" si="7"/>
        <v>29</v>
      </c>
      <c r="G222">
        <v>0</v>
      </c>
      <c r="H222" s="64">
        <v>0</v>
      </c>
      <c r="I222" s="64">
        <v>0</v>
      </c>
    </row>
    <row r="223" spans="1:9">
      <c r="A223" t="s">
        <v>146</v>
      </c>
      <c r="B223">
        <v>74</v>
      </c>
      <c r="C223" t="s">
        <v>139</v>
      </c>
      <c r="D223">
        <v>20</v>
      </c>
      <c r="E223">
        <v>0</v>
      </c>
      <c r="F223">
        <f t="shared" si="7"/>
        <v>20</v>
      </c>
      <c r="G223">
        <v>0</v>
      </c>
      <c r="H223" s="64">
        <v>0</v>
      </c>
      <c r="I223" s="64">
        <v>0</v>
      </c>
    </row>
    <row r="224" spans="1:9">
      <c r="A224" t="s">
        <v>146</v>
      </c>
      <c r="B224">
        <v>75</v>
      </c>
      <c r="C224" t="s">
        <v>139</v>
      </c>
      <c r="D224">
        <v>20</v>
      </c>
      <c r="E224">
        <v>0</v>
      </c>
      <c r="F224">
        <f t="shared" si="7"/>
        <v>20</v>
      </c>
      <c r="G224">
        <v>0</v>
      </c>
      <c r="H224" s="64">
        <v>0</v>
      </c>
      <c r="I224" s="64">
        <v>0</v>
      </c>
    </row>
    <row r="225" spans="1:9">
      <c r="A225" t="s">
        <v>146</v>
      </c>
      <c r="B225">
        <v>77</v>
      </c>
      <c r="C225" t="s">
        <v>139</v>
      </c>
      <c r="D225">
        <v>30</v>
      </c>
      <c r="E225">
        <v>0</v>
      </c>
      <c r="F225">
        <f t="shared" si="7"/>
        <v>30</v>
      </c>
      <c r="G225">
        <v>0</v>
      </c>
      <c r="H225" s="64">
        <v>0</v>
      </c>
      <c r="I225" s="64">
        <v>0</v>
      </c>
    </row>
    <row r="226" spans="1:9">
      <c r="A226" t="s">
        <v>146</v>
      </c>
      <c r="B226">
        <v>78</v>
      </c>
      <c r="C226" t="s">
        <v>139</v>
      </c>
      <c r="D226">
        <v>20</v>
      </c>
      <c r="E226">
        <v>1</v>
      </c>
      <c r="F226">
        <f t="shared" si="7"/>
        <v>19</v>
      </c>
      <c r="G226">
        <v>6</v>
      </c>
      <c r="H226" s="64">
        <v>6</v>
      </c>
      <c r="I226" s="64">
        <v>0.05</v>
      </c>
    </row>
    <row r="227" spans="1:9">
      <c r="A227" t="s">
        <v>146</v>
      </c>
      <c r="B227">
        <v>79</v>
      </c>
      <c r="C227" t="s">
        <v>139</v>
      </c>
      <c r="D227">
        <v>25</v>
      </c>
      <c r="E227">
        <v>1</v>
      </c>
      <c r="F227">
        <f t="shared" si="7"/>
        <v>24</v>
      </c>
      <c r="G227">
        <v>8</v>
      </c>
      <c r="H227" s="64">
        <v>8</v>
      </c>
      <c r="I227" s="64">
        <v>0.04</v>
      </c>
    </row>
    <row r="228" spans="1:9">
      <c r="A228" t="s">
        <v>146</v>
      </c>
      <c r="B228">
        <v>76</v>
      </c>
      <c r="C228" t="s">
        <v>139</v>
      </c>
      <c r="D228">
        <v>20</v>
      </c>
      <c r="E228">
        <v>2</v>
      </c>
      <c r="F228">
        <f t="shared" si="7"/>
        <v>18</v>
      </c>
      <c r="G228">
        <v>10</v>
      </c>
      <c r="H228" s="64">
        <v>5</v>
      </c>
      <c r="I228" s="64">
        <v>0.1</v>
      </c>
    </row>
    <row r="229" spans="1:9">
      <c r="A229" t="s">
        <v>146</v>
      </c>
      <c r="B229">
        <v>80</v>
      </c>
      <c r="C229" t="s">
        <v>139</v>
      </c>
      <c r="D229">
        <v>20</v>
      </c>
      <c r="E229">
        <v>7</v>
      </c>
      <c r="F229">
        <f t="shared" si="7"/>
        <v>13</v>
      </c>
      <c r="G229">
        <v>7</v>
      </c>
      <c r="H229" s="64">
        <v>1</v>
      </c>
      <c r="I229" s="64">
        <v>0.35</v>
      </c>
    </row>
    <row r="230" spans="1:9" ht="13">
      <c r="A230"/>
      <c r="B230"/>
      <c r="C230" s="65" t="s">
        <v>140</v>
      </c>
      <c r="D230"/>
      <c r="E230">
        <f>SUBTOTAL(9,E220:E229)</f>
        <v>11</v>
      </c>
      <c r="F230">
        <f>SUBTOTAL(9,F220:F229)</f>
        <v>213</v>
      </c>
      <c r="H230" s="64"/>
      <c r="I230" s="64">
        <f>AVERAGE(I220:I229)</f>
        <v>5.4000000000000006E-2</v>
      </c>
    </row>
    <row r="231" spans="1:9" ht="13">
      <c r="A231" s="65" t="s">
        <v>147</v>
      </c>
      <c r="B231"/>
      <c r="C231" s="65"/>
      <c r="D231"/>
      <c r="E231">
        <f>SUBTOTAL(9,E220:E229)</f>
        <v>11</v>
      </c>
      <c r="F231"/>
      <c r="G231">
        <f>SUBTOTAL(9,G220:G229)</f>
        <v>31</v>
      </c>
      <c r="H231" s="66">
        <f>+G231/E231</f>
        <v>2.8181818181818183</v>
      </c>
      <c r="I231" s="64"/>
    </row>
    <row r="232" spans="1:9">
      <c r="A232" t="s">
        <v>146</v>
      </c>
      <c r="B232">
        <v>73</v>
      </c>
      <c r="C232" t="s">
        <v>142</v>
      </c>
      <c r="D232">
        <v>20</v>
      </c>
      <c r="E232">
        <v>0</v>
      </c>
      <c r="F232">
        <f t="shared" ref="F232:F241" si="8">+D232-E232</f>
        <v>20</v>
      </c>
      <c r="G232">
        <v>0</v>
      </c>
      <c r="H232" s="64">
        <v>0</v>
      </c>
      <c r="I232" s="64">
        <v>0</v>
      </c>
    </row>
    <row r="233" spans="1:9">
      <c r="A233" t="s">
        <v>146</v>
      </c>
      <c r="B233">
        <v>75</v>
      </c>
      <c r="C233" t="s">
        <v>142</v>
      </c>
      <c r="D233">
        <v>15</v>
      </c>
      <c r="E233">
        <v>0</v>
      </c>
      <c r="F233">
        <f t="shared" si="8"/>
        <v>15</v>
      </c>
      <c r="G233">
        <v>0</v>
      </c>
      <c r="H233" s="64">
        <v>0</v>
      </c>
      <c r="I233" s="64">
        <v>0</v>
      </c>
    </row>
    <row r="234" spans="1:9">
      <c r="A234" t="s">
        <v>146</v>
      </c>
      <c r="B234">
        <v>76</v>
      </c>
      <c r="C234" t="s">
        <v>142</v>
      </c>
      <c r="D234">
        <v>20</v>
      </c>
      <c r="E234">
        <v>0</v>
      </c>
      <c r="F234">
        <f t="shared" si="8"/>
        <v>20</v>
      </c>
      <c r="G234">
        <v>0</v>
      </c>
      <c r="H234" s="64">
        <v>0</v>
      </c>
      <c r="I234" s="64">
        <v>0</v>
      </c>
    </row>
    <row r="235" spans="1:9">
      <c r="A235" t="s">
        <v>146</v>
      </c>
      <c r="B235">
        <v>78</v>
      </c>
      <c r="C235" t="s">
        <v>142</v>
      </c>
      <c r="D235">
        <v>21</v>
      </c>
      <c r="E235">
        <v>0</v>
      </c>
      <c r="F235">
        <f t="shared" si="8"/>
        <v>21</v>
      </c>
      <c r="G235">
        <v>0</v>
      </c>
      <c r="H235" s="64">
        <v>0</v>
      </c>
      <c r="I235" s="64">
        <v>0</v>
      </c>
    </row>
    <row r="236" spans="1:9">
      <c r="A236" t="s">
        <v>146</v>
      </c>
      <c r="B236">
        <v>79</v>
      </c>
      <c r="C236" t="s">
        <v>142</v>
      </c>
      <c r="D236">
        <v>20</v>
      </c>
      <c r="E236">
        <v>1</v>
      </c>
      <c r="F236">
        <f t="shared" si="8"/>
        <v>19</v>
      </c>
      <c r="G236">
        <v>2</v>
      </c>
      <c r="H236" s="64">
        <v>2</v>
      </c>
      <c r="I236" s="64">
        <v>0.05</v>
      </c>
    </row>
    <row r="237" spans="1:9">
      <c r="A237" t="s">
        <v>146</v>
      </c>
      <c r="B237">
        <v>72</v>
      </c>
      <c r="C237" t="s">
        <v>142</v>
      </c>
      <c r="D237">
        <v>22</v>
      </c>
      <c r="E237">
        <v>1</v>
      </c>
      <c r="F237">
        <f t="shared" si="8"/>
        <v>21</v>
      </c>
      <c r="G237">
        <v>3</v>
      </c>
      <c r="H237" s="64">
        <v>3</v>
      </c>
      <c r="I237" s="64">
        <v>4.5454545454545497E-2</v>
      </c>
    </row>
    <row r="238" spans="1:9">
      <c r="A238" t="s">
        <v>146</v>
      </c>
      <c r="B238">
        <v>80</v>
      </c>
      <c r="C238" t="s">
        <v>142</v>
      </c>
      <c r="D238">
        <v>21</v>
      </c>
      <c r="E238">
        <v>1</v>
      </c>
      <c r="F238">
        <f t="shared" si="8"/>
        <v>20</v>
      </c>
      <c r="G238">
        <v>3</v>
      </c>
      <c r="H238" s="64">
        <v>3</v>
      </c>
      <c r="I238" s="64">
        <v>4.7619047619047603E-2</v>
      </c>
    </row>
    <row r="239" spans="1:9">
      <c r="A239" t="s">
        <v>146</v>
      </c>
      <c r="B239">
        <v>77</v>
      </c>
      <c r="C239" t="s">
        <v>142</v>
      </c>
      <c r="D239">
        <v>22</v>
      </c>
      <c r="E239">
        <v>1</v>
      </c>
      <c r="F239">
        <f t="shared" si="8"/>
        <v>21</v>
      </c>
      <c r="G239">
        <v>5</v>
      </c>
      <c r="H239" s="64">
        <v>5</v>
      </c>
      <c r="I239" s="64">
        <v>4.5454545454545497E-2</v>
      </c>
    </row>
    <row r="240" spans="1:9">
      <c r="A240" t="s">
        <v>146</v>
      </c>
      <c r="B240">
        <v>71</v>
      </c>
      <c r="C240" t="s">
        <v>142</v>
      </c>
      <c r="D240">
        <v>21</v>
      </c>
      <c r="E240">
        <v>3</v>
      </c>
      <c r="F240">
        <f t="shared" si="8"/>
        <v>18</v>
      </c>
      <c r="G240">
        <v>2</v>
      </c>
      <c r="H240" s="64">
        <v>0.66666666666666696</v>
      </c>
      <c r="I240" s="64">
        <v>0.14285714285714299</v>
      </c>
    </row>
    <row r="241" spans="1:9">
      <c r="A241" t="s">
        <v>146</v>
      </c>
      <c r="B241">
        <v>74</v>
      </c>
      <c r="C241" t="s">
        <v>142</v>
      </c>
      <c r="D241">
        <v>23</v>
      </c>
      <c r="E241">
        <v>5</v>
      </c>
      <c r="F241">
        <f t="shared" si="8"/>
        <v>18</v>
      </c>
      <c r="G241">
        <v>46</v>
      </c>
      <c r="H241" s="64">
        <v>9.1999999999999993</v>
      </c>
      <c r="I241" s="64">
        <v>0.217391304347826</v>
      </c>
    </row>
    <row r="242" spans="1:9" ht="13">
      <c r="A242"/>
      <c r="B242"/>
      <c r="C242" s="65" t="s">
        <v>143</v>
      </c>
      <c r="D242"/>
      <c r="E242">
        <f>SUBTOTAL(9,E232:E241)</f>
        <v>12</v>
      </c>
      <c r="F242">
        <f>SUBTOTAL(9,F232:F241)</f>
        <v>193</v>
      </c>
      <c r="H242" s="64"/>
      <c r="I242" s="64">
        <f>AVERAGE(I232:I241)</f>
        <v>5.4877658573310749E-2</v>
      </c>
    </row>
    <row r="243" spans="1:9" ht="13">
      <c r="A243" s="65" t="s">
        <v>147</v>
      </c>
      <c r="B243"/>
      <c r="C243" s="65"/>
      <c r="D243"/>
      <c r="E243">
        <f>SUBTOTAL(9,E232:E241)</f>
        <v>12</v>
      </c>
      <c r="F243"/>
      <c r="G243">
        <f>SUBTOTAL(9,G232:G241)</f>
        <v>61</v>
      </c>
      <c r="H243" s="66">
        <f>+G243/E243</f>
        <v>5.083333333333333</v>
      </c>
      <c r="I243" s="64"/>
    </row>
    <row r="244" spans="1:9">
      <c r="A244" t="s">
        <v>146</v>
      </c>
      <c r="B244">
        <v>78</v>
      </c>
      <c r="C244" t="s">
        <v>144</v>
      </c>
      <c r="D244">
        <v>20</v>
      </c>
      <c r="E244">
        <v>0</v>
      </c>
      <c r="F244">
        <f t="shared" ref="F244:F253" si="9">+D244-E244</f>
        <v>20</v>
      </c>
      <c r="G244">
        <v>0</v>
      </c>
      <c r="H244" s="64">
        <v>0</v>
      </c>
      <c r="I244" s="64">
        <v>0</v>
      </c>
    </row>
    <row r="245" spans="1:9">
      <c r="A245" t="s">
        <v>146</v>
      </c>
      <c r="B245">
        <v>73</v>
      </c>
      <c r="C245" t="s">
        <v>144</v>
      </c>
      <c r="D245">
        <v>20</v>
      </c>
      <c r="E245">
        <v>3</v>
      </c>
      <c r="F245">
        <f t="shared" si="9"/>
        <v>17</v>
      </c>
      <c r="G245">
        <v>4</v>
      </c>
      <c r="H245" s="64">
        <v>1.3333333333333299</v>
      </c>
      <c r="I245" s="64">
        <v>0.15</v>
      </c>
    </row>
    <row r="246" spans="1:9">
      <c r="A246" t="s">
        <v>146</v>
      </c>
      <c r="B246">
        <v>74</v>
      </c>
      <c r="C246" t="s">
        <v>144</v>
      </c>
      <c r="D246">
        <v>22</v>
      </c>
      <c r="E246">
        <v>4</v>
      </c>
      <c r="F246">
        <f t="shared" si="9"/>
        <v>18</v>
      </c>
      <c r="G246">
        <v>33</v>
      </c>
      <c r="H246" s="64">
        <v>8.25</v>
      </c>
      <c r="I246" s="64">
        <v>0.18181818181818199</v>
      </c>
    </row>
    <row r="247" spans="1:9">
      <c r="A247" t="s">
        <v>146</v>
      </c>
      <c r="B247">
        <v>72</v>
      </c>
      <c r="C247" t="s">
        <v>144</v>
      </c>
      <c r="D247">
        <v>20</v>
      </c>
      <c r="E247">
        <v>6</v>
      </c>
      <c r="F247">
        <f t="shared" si="9"/>
        <v>14</v>
      </c>
      <c r="G247">
        <v>30</v>
      </c>
      <c r="H247" s="64">
        <v>5</v>
      </c>
      <c r="I247" s="64">
        <v>0.3</v>
      </c>
    </row>
    <row r="248" spans="1:9">
      <c r="A248" t="s">
        <v>146</v>
      </c>
      <c r="B248">
        <v>79</v>
      </c>
      <c r="C248" t="s">
        <v>144</v>
      </c>
      <c r="D248">
        <v>20</v>
      </c>
      <c r="E248">
        <v>6</v>
      </c>
      <c r="F248">
        <f t="shared" si="9"/>
        <v>14</v>
      </c>
      <c r="G248">
        <v>51</v>
      </c>
      <c r="H248" s="64">
        <v>8.5</v>
      </c>
      <c r="I248" s="64">
        <v>0.3</v>
      </c>
    </row>
    <row r="249" spans="1:9">
      <c r="A249" t="s">
        <v>146</v>
      </c>
      <c r="B249">
        <v>80</v>
      </c>
      <c r="C249" t="s">
        <v>144</v>
      </c>
      <c r="D249">
        <v>20</v>
      </c>
      <c r="E249">
        <v>10</v>
      </c>
      <c r="F249">
        <f t="shared" si="9"/>
        <v>10</v>
      </c>
      <c r="G249">
        <v>82</v>
      </c>
      <c r="H249" s="64">
        <v>8.1999999999999993</v>
      </c>
      <c r="I249" s="64">
        <v>0.5</v>
      </c>
    </row>
    <row r="250" spans="1:9">
      <c r="A250" t="s">
        <v>146</v>
      </c>
      <c r="B250">
        <v>75</v>
      </c>
      <c r="C250" t="s">
        <v>144</v>
      </c>
      <c r="D250">
        <v>14</v>
      </c>
      <c r="E250">
        <v>11</v>
      </c>
      <c r="F250">
        <f t="shared" si="9"/>
        <v>3</v>
      </c>
      <c r="G250">
        <v>77</v>
      </c>
      <c r="H250" s="64">
        <v>7</v>
      </c>
      <c r="I250" s="64">
        <v>0.78571428571428603</v>
      </c>
    </row>
    <row r="251" spans="1:9">
      <c r="A251" t="s">
        <v>146</v>
      </c>
      <c r="B251">
        <v>76</v>
      </c>
      <c r="C251" t="s">
        <v>144</v>
      </c>
      <c r="D251">
        <v>20</v>
      </c>
      <c r="E251">
        <v>13</v>
      </c>
      <c r="F251">
        <f t="shared" si="9"/>
        <v>7</v>
      </c>
      <c r="G251">
        <v>64</v>
      </c>
      <c r="H251" s="64">
        <v>4.9230769230769198</v>
      </c>
      <c r="I251" s="64">
        <v>0.65</v>
      </c>
    </row>
    <row r="252" spans="1:9">
      <c r="A252" t="s">
        <v>146</v>
      </c>
      <c r="B252">
        <v>71</v>
      </c>
      <c r="C252" t="s">
        <v>144</v>
      </c>
      <c r="D252">
        <v>20</v>
      </c>
      <c r="E252">
        <v>14</v>
      </c>
      <c r="F252">
        <f t="shared" si="9"/>
        <v>6</v>
      </c>
      <c r="G252">
        <v>95</v>
      </c>
      <c r="H252" s="64">
        <v>6.78571428571429</v>
      </c>
      <c r="I252" s="64">
        <v>0.7</v>
      </c>
    </row>
    <row r="253" spans="1:9">
      <c r="A253" t="s">
        <v>146</v>
      </c>
      <c r="B253">
        <v>77</v>
      </c>
      <c r="C253" t="s">
        <v>144</v>
      </c>
      <c r="D253">
        <v>20</v>
      </c>
      <c r="E253">
        <v>15</v>
      </c>
      <c r="F253">
        <f t="shared" si="9"/>
        <v>5</v>
      </c>
      <c r="G253">
        <v>111</v>
      </c>
      <c r="H253" s="64">
        <v>7.4</v>
      </c>
      <c r="I253" s="64">
        <v>0.75</v>
      </c>
    </row>
    <row r="254" spans="1:9" ht="13">
      <c r="A254"/>
      <c r="B254"/>
      <c r="C254" s="65" t="s">
        <v>145</v>
      </c>
      <c r="D254"/>
      <c r="E254">
        <f>SUBTOTAL(9,E244:E253)</f>
        <v>82</v>
      </c>
      <c r="F254">
        <f>SUBTOTAL(9,F244:F253)</f>
        <v>114</v>
      </c>
      <c r="G254">
        <f>SUM(G244:G253)</f>
        <v>547</v>
      </c>
      <c r="H254" s="64"/>
      <c r="I254" s="64">
        <f>AVERAGE(I244:I253)</f>
        <v>0.43175324675324678</v>
      </c>
    </row>
    <row r="255" spans="1:9" ht="13">
      <c r="A255" s="65" t="s">
        <v>147</v>
      </c>
      <c r="B255"/>
      <c r="C255" s="65"/>
      <c r="D255"/>
      <c r="E255">
        <f>SUBTOTAL(9,E244:E253)</f>
        <v>82</v>
      </c>
      <c r="F255"/>
      <c r="G255">
        <f>SUBTOTAL(9,G244:G253)</f>
        <v>547</v>
      </c>
      <c r="H255" s="66">
        <f>+G255/E255</f>
        <v>6.6707317073170733</v>
      </c>
      <c r="I255" s="64"/>
    </row>
    <row r="256" spans="1:9">
      <c r="A256" t="s">
        <v>148</v>
      </c>
      <c r="B256">
        <v>81</v>
      </c>
      <c r="C256" t="s">
        <v>139</v>
      </c>
      <c r="D256">
        <v>15</v>
      </c>
      <c r="E256">
        <v>0</v>
      </c>
      <c r="F256">
        <f t="shared" ref="F256:F270" si="10">+D256-E256</f>
        <v>15</v>
      </c>
      <c r="G256">
        <v>0</v>
      </c>
      <c r="H256" s="64">
        <v>0</v>
      </c>
      <c r="I256" s="64">
        <v>0</v>
      </c>
    </row>
    <row r="257" spans="1:9">
      <c r="A257" t="s">
        <v>148</v>
      </c>
      <c r="B257">
        <v>85</v>
      </c>
      <c r="C257" t="s">
        <v>139</v>
      </c>
      <c r="D257">
        <v>20</v>
      </c>
      <c r="E257">
        <v>0</v>
      </c>
      <c r="F257">
        <f t="shared" si="10"/>
        <v>20</v>
      </c>
      <c r="G257">
        <v>0</v>
      </c>
      <c r="H257" s="64">
        <v>0</v>
      </c>
      <c r="I257" s="64">
        <v>0</v>
      </c>
    </row>
    <row r="258" spans="1:9">
      <c r="A258" t="s">
        <v>148</v>
      </c>
      <c r="B258">
        <v>89</v>
      </c>
      <c r="C258" t="s">
        <v>139</v>
      </c>
      <c r="D258">
        <v>20</v>
      </c>
      <c r="E258">
        <v>0</v>
      </c>
      <c r="F258">
        <f t="shared" si="10"/>
        <v>20</v>
      </c>
      <c r="G258">
        <v>0</v>
      </c>
      <c r="H258" s="64">
        <v>0</v>
      </c>
      <c r="I258" s="64">
        <v>0</v>
      </c>
    </row>
    <row r="259" spans="1:9">
      <c r="A259" t="s">
        <v>148</v>
      </c>
      <c r="B259">
        <v>91</v>
      </c>
      <c r="C259" t="s">
        <v>139</v>
      </c>
      <c r="D259">
        <v>22</v>
      </c>
      <c r="E259">
        <v>0</v>
      </c>
      <c r="F259">
        <f t="shared" si="10"/>
        <v>22</v>
      </c>
      <c r="G259">
        <v>0</v>
      </c>
      <c r="H259" s="64">
        <v>0</v>
      </c>
      <c r="I259" s="64">
        <v>0</v>
      </c>
    </row>
    <row r="260" spans="1:9">
      <c r="A260" t="s">
        <v>148</v>
      </c>
      <c r="B260">
        <v>92</v>
      </c>
      <c r="C260" t="s">
        <v>139</v>
      </c>
      <c r="D260">
        <v>20</v>
      </c>
      <c r="E260">
        <v>0</v>
      </c>
      <c r="F260">
        <f t="shared" si="10"/>
        <v>20</v>
      </c>
      <c r="G260">
        <v>0</v>
      </c>
      <c r="H260" s="64">
        <v>0</v>
      </c>
      <c r="I260" s="64">
        <v>0</v>
      </c>
    </row>
    <row r="261" spans="1:9">
      <c r="A261" t="s">
        <v>148</v>
      </c>
      <c r="B261">
        <v>93</v>
      </c>
      <c r="C261" t="s">
        <v>139</v>
      </c>
      <c r="D261">
        <v>22</v>
      </c>
      <c r="E261">
        <v>0</v>
      </c>
      <c r="F261">
        <f t="shared" si="10"/>
        <v>22</v>
      </c>
      <c r="G261">
        <v>0</v>
      </c>
      <c r="H261" s="64">
        <v>0</v>
      </c>
      <c r="I261" s="64">
        <v>0</v>
      </c>
    </row>
    <row r="262" spans="1:9">
      <c r="A262" t="s">
        <v>148</v>
      </c>
      <c r="B262">
        <v>96</v>
      </c>
      <c r="C262" t="s">
        <v>139</v>
      </c>
      <c r="D262">
        <v>21</v>
      </c>
      <c r="E262">
        <v>0</v>
      </c>
      <c r="F262">
        <f t="shared" si="10"/>
        <v>21</v>
      </c>
      <c r="G262">
        <v>0</v>
      </c>
      <c r="H262" s="64">
        <v>0</v>
      </c>
      <c r="I262" s="64">
        <v>0</v>
      </c>
    </row>
    <row r="263" spans="1:9">
      <c r="A263" t="s">
        <v>148</v>
      </c>
      <c r="B263">
        <v>84</v>
      </c>
      <c r="C263" t="s">
        <v>139</v>
      </c>
      <c r="D263">
        <v>20</v>
      </c>
      <c r="E263">
        <v>1</v>
      </c>
      <c r="F263">
        <f t="shared" si="10"/>
        <v>19</v>
      </c>
      <c r="G263">
        <v>1</v>
      </c>
      <c r="H263" s="64">
        <v>1</v>
      </c>
      <c r="I263" s="64">
        <v>0.05</v>
      </c>
    </row>
    <row r="264" spans="1:9">
      <c r="A264" t="s">
        <v>148</v>
      </c>
      <c r="B264">
        <v>82</v>
      </c>
      <c r="C264" t="s">
        <v>139</v>
      </c>
      <c r="D264">
        <v>8</v>
      </c>
      <c r="E264">
        <v>1</v>
      </c>
      <c r="F264">
        <f t="shared" si="10"/>
        <v>7</v>
      </c>
      <c r="G264">
        <v>5</v>
      </c>
      <c r="H264" s="64">
        <v>5</v>
      </c>
      <c r="I264" s="64">
        <v>0.125</v>
      </c>
    </row>
    <row r="265" spans="1:9">
      <c r="A265" t="s">
        <v>148</v>
      </c>
      <c r="B265">
        <v>88</v>
      </c>
      <c r="C265" t="s">
        <v>139</v>
      </c>
      <c r="D265">
        <v>20</v>
      </c>
      <c r="E265">
        <v>2</v>
      </c>
      <c r="F265">
        <f t="shared" si="10"/>
        <v>18</v>
      </c>
      <c r="G265">
        <v>1</v>
      </c>
      <c r="H265" s="64">
        <v>0.5</v>
      </c>
      <c r="I265" s="64">
        <v>0.1</v>
      </c>
    </row>
    <row r="266" spans="1:9">
      <c r="A266" t="s">
        <v>148</v>
      </c>
      <c r="B266">
        <v>87</v>
      </c>
      <c r="C266" t="s">
        <v>139</v>
      </c>
      <c r="D266">
        <v>20</v>
      </c>
      <c r="E266">
        <v>2</v>
      </c>
      <c r="F266">
        <f t="shared" si="10"/>
        <v>18</v>
      </c>
      <c r="G266">
        <v>3</v>
      </c>
      <c r="H266" s="64">
        <v>1.5</v>
      </c>
      <c r="I266" s="64">
        <v>0.1</v>
      </c>
    </row>
    <row r="267" spans="1:9">
      <c r="A267" t="s">
        <v>148</v>
      </c>
      <c r="B267">
        <v>83</v>
      </c>
      <c r="C267" t="s">
        <v>139</v>
      </c>
      <c r="D267">
        <v>20</v>
      </c>
      <c r="E267">
        <v>2</v>
      </c>
      <c r="F267">
        <f t="shared" si="10"/>
        <v>18</v>
      </c>
      <c r="G267">
        <v>14</v>
      </c>
      <c r="H267" s="64">
        <v>7</v>
      </c>
      <c r="I267" s="64">
        <v>0.1</v>
      </c>
    </row>
    <row r="268" spans="1:9">
      <c r="A268" t="s">
        <v>148</v>
      </c>
      <c r="B268">
        <v>90</v>
      </c>
      <c r="C268" t="s">
        <v>139</v>
      </c>
      <c r="D268">
        <v>21</v>
      </c>
      <c r="E268">
        <v>3</v>
      </c>
      <c r="F268">
        <f t="shared" si="10"/>
        <v>18</v>
      </c>
      <c r="G268">
        <v>4</v>
      </c>
      <c r="H268" s="64">
        <v>1.3333333333333299</v>
      </c>
      <c r="I268" s="64">
        <v>0.14285714285714299</v>
      </c>
    </row>
    <row r="269" spans="1:9">
      <c r="A269" t="s">
        <v>148</v>
      </c>
      <c r="B269">
        <v>95</v>
      </c>
      <c r="C269" t="s">
        <v>139</v>
      </c>
      <c r="D269">
        <v>22</v>
      </c>
      <c r="E269">
        <v>4</v>
      </c>
      <c r="F269">
        <f t="shared" si="10"/>
        <v>18</v>
      </c>
      <c r="G269">
        <v>5</v>
      </c>
      <c r="H269" s="64">
        <v>1.25</v>
      </c>
      <c r="I269" s="64">
        <v>0.18181818181818199</v>
      </c>
    </row>
    <row r="270" spans="1:9">
      <c r="A270" t="s">
        <v>148</v>
      </c>
      <c r="B270">
        <v>94</v>
      </c>
      <c r="C270" t="s">
        <v>139</v>
      </c>
      <c r="D270">
        <v>21</v>
      </c>
      <c r="E270">
        <v>12</v>
      </c>
      <c r="F270">
        <f t="shared" si="10"/>
        <v>9</v>
      </c>
      <c r="G270">
        <v>35</v>
      </c>
      <c r="H270" s="64">
        <v>2.9166666666666701</v>
      </c>
      <c r="I270" s="64">
        <v>0.57142857142857095</v>
      </c>
    </row>
    <row r="271" spans="1:9" ht="13">
      <c r="A271"/>
      <c r="B271"/>
      <c r="C271" s="65" t="s">
        <v>140</v>
      </c>
      <c r="D271"/>
      <c r="E271">
        <f>SUBTOTAL(9,E256:E270)</f>
        <v>27</v>
      </c>
      <c r="F271">
        <f>SUBTOTAL(9,F256:F270)</f>
        <v>265</v>
      </c>
      <c r="H271" s="64"/>
      <c r="I271" s="64">
        <f>SUBTOTAL(9,I256:I270)</f>
        <v>1.3711038961038959</v>
      </c>
    </row>
    <row r="272" spans="1:9" ht="13">
      <c r="A272" s="65" t="s">
        <v>149</v>
      </c>
      <c r="B272"/>
      <c r="C272" s="65"/>
      <c r="D272"/>
      <c r="E272">
        <f>SUBTOTAL(9,E256:E270)</f>
        <v>27</v>
      </c>
      <c r="F272"/>
      <c r="G272">
        <f>SUBTOTAL(9,G256:G270)</f>
        <v>68</v>
      </c>
      <c r="H272" s="66">
        <f>+G272/E272</f>
        <v>2.5185185185185186</v>
      </c>
      <c r="I272" s="64"/>
    </row>
    <row r="273" spans="1:9">
      <c r="A273" t="s">
        <v>148</v>
      </c>
      <c r="B273">
        <v>88</v>
      </c>
      <c r="C273" t="s">
        <v>142</v>
      </c>
      <c r="D273">
        <v>20</v>
      </c>
      <c r="E273">
        <v>0</v>
      </c>
      <c r="F273">
        <f t="shared" ref="F273:F287" si="11">+D273-E273</f>
        <v>20</v>
      </c>
      <c r="G273">
        <v>0</v>
      </c>
      <c r="H273" s="64">
        <v>0</v>
      </c>
      <c r="I273" s="64">
        <v>0</v>
      </c>
    </row>
    <row r="274" spans="1:9">
      <c r="A274" t="s">
        <v>148</v>
      </c>
      <c r="B274">
        <v>92</v>
      </c>
      <c r="C274" t="s">
        <v>142</v>
      </c>
      <c r="D274">
        <v>20</v>
      </c>
      <c r="E274">
        <v>0</v>
      </c>
      <c r="F274">
        <f t="shared" si="11"/>
        <v>20</v>
      </c>
      <c r="G274">
        <v>0</v>
      </c>
      <c r="H274" s="64">
        <v>0</v>
      </c>
      <c r="I274" s="64">
        <v>0</v>
      </c>
    </row>
    <row r="275" spans="1:9">
      <c r="A275" t="s">
        <v>148</v>
      </c>
      <c r="B275">
        <v>93</v>
      </c>
      <c r="C275" t="s">
        <v>142</v>
      </c>
      <c r="D275">
        <v>20</v>
      </c>
      <c r="E275">
        <v>0</v>
      </c>
      <c r="F275">
        <f t="shared" si="11"/>
        <v>20</v>
      </c>
      <c r="G275">
        <v>0</v>
      </c>
      <c r="H275" s="64">
        <v>0</v>
      </c>
      <c r="I275" s="64">
        <v>0</v>
      </c>
    </row>
    <row r="276" spans="1:9">
      <c r="A276" t="s">
        <v>148</v>
      </c>
      <c r="B276">
        <v>96</v>
      </c>
      <c r="C276" t="s">
        <v>142</v>
      </c>
      <c r="D276">
        <v>20</v>
      </c>
      <c r="E276">
        <v>0</v>
      </c>
      <c r="F276">
        <f t="shared" si="11"/>
        <v>20</v>
      </c>
      <c r="G276">
        <v>0</v>
      </c>
      <c r="H276" s="64">
        <v>0</v>
      </c>
      <c r="I276" s="64">
        <v>0</v>
      </c>
    </row>
    <row r="277" spans="1:9">
      <c r="A277" t="s">
        <v>148</v>
      </c>
      <c r="B277">
        <v>81</v>
      </c>
      <c r="C277" t="s">
        <v>142</v>
      </c>
      <c r="D277">
        <v>13</v>
      </c>
      <c r="E277">
        <v>1</v>
      </c>
      <c r="F277">
        <f t="shared" si="11"/>
        <v>12</v>
      </c>
      <c r="G277">
        <v>1</v>
      </c>
      <c r="H277" s="64">
        <v>1</v>
      </c>
      <c r="I277" s="64">
        <v>7.69230769230769E-2</v>
      </c>
    </row>
    <row r="278" spans="1:9">
      <c r="A278" t="s">
        <v>148</v>
      </c>
      <c r="B278">
        <v>91</v>
      </c>
      <c r="C278" t="s">
        <v>142</v>
      </c>
      <c r="D278">
        <v>20</v>
      </c>
      <c r="E278">
        <v>1</v>
      </c>
      <c r="F278">
        <f t="shared" si="11"/>
        <v>19</v>
      </c>
      <c r="G278">
        <v>1</v>
      </c>
      <c r="H278" s="64">
        <v>1</v>
      </c>
      <c r="I278" s="64">
        <v>0.05</v>
      </c>
    </row>
    <row r="279" spans="1:9">
      <c r="A279" t="s">
        <v>148</v>
      </c>
      <c r="B279">
        <v>83</v>
      </c>
      <c r="C279" t="s">
        <v>142</v>
      </c>
      <c r="D279">
        <v>21</v>
      </c>
      <c r="E279">
        <v>2</v>
      </c>
      <c r="F279">
        <f t="shared" si="11"/>
        <v>19</v>
      </c>
      <c r="G279">
        <v>6</v>
      </c>
      <c r="H279" s="64">
        <v>3</v>
      </c>
      <c r="I279" s="64">
        <v>9.5238095238095205E-2</v>
      </c>
    </row>
    <row r="280" spans="1:9">
      <c r="A280" t="s">
        <v>148</v>
      </c>
      <c r="B280">
        <v>85</v>
      </c>
      <c r="C280" t="s">
        <v>142</v>
      </c>
      <c r="D280">
        <v>20</v>
      </c>
      <c r="E280">
        <v>3</v>
      </c>
      <c r="F280">
        <f t="shared" si="11"/>
        <v>17</v>
      </c>
      <c r="G280">
        <v>3</v>
      </c>
      <c r="H280" s="64">
        <v>1</v>
      </c>
      <c r="I280" s="64">
        <v>0.15</v>
      </c>
    </row>
    <row r="281" spans="1:9">
      <c r="A281" t="s">
        <v>148</v>
      </c>
      <c r="B281">
        <v>90</v>
      </c>
      <c r="C281" t="s">
        <v>142</v>
      </c>
      <c r="D281">
        <v>28</v>
      </c>
      <c r="E281">
        <v>3</v>
      </c>
      <c r="F281">
        <f t="shared" si="11"/>
        <v>25</v>
      </c>
      <c r="G281">
        <v>3</v>
      </c>
      <c r="H281" s="64">
        <v>1</v>
      </c>
      <c r="I281" s="64">
        <v>0.107142857142857</v>
      </c>
    </row>
    <row r="282" spans="1:9">
      <c r="A282" t="s">
        <v>148</v>
      </c>
      <c r="B282">
        <v>87</v>
      </c>
      <c r="C282" t="s">
        <v>142</v>
      </c>
      <c r="D282">
        <v>26</v>
      </c>
      <c r="E282">
        <v>3</v>
      </c>
      <c r="F282">
        <f t="shared" si="11"/>
        <v>23</v>
      </c>
      <c r="G282">
        <v>9</v>
      </c>
      <c r="H282" s="64">
        <v>3</v>
      </c>
      <c r="I282" s="64">
        <v>0.115384615384615</v>
      </c>
    </row>
    <row r="283" spans="1:9">
      <c r="A283" t="s">
        <v>148</v>
      </c>
      <c r="B283">
        <v>84</v>
      </c>
      <c r="C283" t="s">
        <v>142</v>
      </c>
      <c r="D283">
        <v>22</v>
      </c>
      <c r="E283">
        <v>3</v>
      </c>
      <c r="F283">
        <f t="shared" si="11"/>
        <v>19</v>
      </c>
      <c r="G283">
        <v>11</v>
      </c>
      <c r="H283" s="64">
        <v>3.6666666666666701</v>
      </c>
      <c r="I283" s="64">
        <v>0.13636363636363599</v>
      </c>
    </row>
    <row r="284" spans="1:9">
      <c r="A284" t="s">
        <v>148</v>
      </c>
      <c r="B284">
        <v>82</v>
      </c>
      <c r="C284" t="s">
        <v>142</v>
      </c>
      <c r="D284">
        <v>20</v>
      </c>
      <c r="E284">
        <v>3</v>
      </c>
      <c r="F284">
        <f t="shared" si="11"/>
        <v>17</v>
      </c>
      <c r="G284">
        <v>18</v>
      </c>
      <c r="H284" s="64">
        <v>6</v>
      </c>
      <c r="I284" s="64">
        <v>0.15</v>
      </c>
    </row>
    <row r="285" spans="1:9">
      <c r="A285" t="s">
        <v>148</v>
      </c>
      <c r="B285">
        <v>95</v>
      </c>
      <c r="C285" t="s">
        <v>142</v>
      </c>
      <c r="D285">
        <v>20</v>
      </c>
      <c r="E285">
        <v>5</v>
      </c>
      <c r="F285">
        <f t="shared" si="11"/>
        <v>15</v>
      </c>
      <c r="G285">
        <v>7</v>
      </c>
      <c r="H285" s="64">
        <v>1.4</v>
      </c>
      <c r="I285" s="64">
        <v>0.25</v>
      </c>
    </row>
    <row r="286" spans="1:9">
      <c r="A286" t="s">
        <v>148</v>
      </c>
      <c r="B286">
        <v>94</v>
      </c>
      <c r="C286" t="s">
        <v>142</v>
      </c>
      <c r="D286">
        <v>21</v>
      </c>
      <c r="E286">
        <v>6</v>
      </c>
      <c r="F286">
        <f t="shared" si="11"/>
        <v>15</v>
      </c>
      <c r="G286">
        <v>11</v>
      </c>
      <c r="H286" s="64">
        <v>1.8333333333333299</v>
      </c>
      <c r="I286" s="64">
        <v>0.28571428571428598</v>
      </c>
    </row>
    <row r="287" spans="1:9">
      <c r="A287" t="s">
        <v>148</v>
      </c>
      <c r="B287">
        <v>89</v>
      </c>
      <c r="C287" t="s">
        <v>142</v>
      </c>
      <c r="D287">
        <v>24</v>
      </c>
      <c r="E287">
        <v>9</v>
      </c>
      <c r="F287">
        <f t="shared" si="11"/>
        <v>15</v>
      </c>
      <c r="G287">
        <v>35</v>
      </c>
      <c r="H287" s="64">
        <v>3.8888888888888902</v>
      </c>
      <c r="I287" s="64">
        <v>0.375</v>
      </c>
    </row>
    <row r="288" spans="1:9" ht="13">
      <c r="A288"/>
      <c r="B288"/>
      <c r="C288" s="65" t="s">
        <v>143</v>
      </c>
      <c r="D288"/>
      <c r="E288">
        <f>SUBTOTAL(9,E273:E287)</f>
        <v>39</v>
      </c>
      <c r="F288">
        <f>SUBTOTAL(9,F273:F287)</f>
        <v>276</v>
      </c>
      <c r="H288" s="64"/>
      <c r="I288" s="64">
        <f>SUBTOTAL(9,I273:I287)</f>
        <v>1.7917665667665661</v>
      </c>
    </row>
    <row r="289" spans="1:9" ht="13">
      <c r="A289" s="65" t="s">
        <v>149</v>
      </c>
      <c r="B289"/>
      <c r="C289" s="65"/>
      <c r="D289"/>
      <c r="E289">
        <f>SUBTOTAL(9,E273:E287)</f>
        <v>39</v>
      </c>
      <c r="F289"/>
      <c r="G289">
        <f>SUBTOTAL(9,G273:G287)</f>
        <v>105</v>
      </c>
      <c r="H289" s="66">
        <f>+G289/E289</f>
        <v>2.6923076923076925</v>
      </c>
      <c r="I289" s="64"/>
    </row>
    <row r="290" spans="1:9">
      <c r="A290" t="s">
        <v>148</v>
      </c>
      <c r="B290">
        <v>89</v>
      </c>
      <c r="C290" t="s">
        <v>144</v>
      </c>
      <c r="D290">
        <v>20</v>
      </c>
      <c r="E290">
        <v>7</v>
      </c>
      <c r="F290">
        <f t="shared" ref="F290:F305" si="12">+D290-E290</f>
        <v>13</v>
      </c>
      <c r="G290">
        <v>55</v>
      </c>
      <c r="H290" s="64">
        <v>7.8571428571428603</v>
      </c>
      <c r="I290" s="64">
        <v>0.35</v>
      </c>
    </row>
    <row r="291" spans="1:9">
      <c r="A291" t="s">
        <v>148</v>
      </c>
      <c r="B291">
        <v>90</v>
      </c>
      <c r="C291" t="s">
        <v>144</v>
      </c>
      <c r="D291">
        <v>20</v>
      </c>
      <c r="E291">
        <v>10</v>
      </c>
      <c r="F291">
        <f t="shared" si="12"/>
        <v>10</v>
      </c>
      <c r="G291">
        <v>93</v>
      </c>
      <c r="H291" s="64">
        <v>9.3000000000000007</v>
      </c>
      <c r="I291" s="64">
        <v>0.5</v>
      </c>
    </row>
    <row r="292" spans="1:9">
      <c r="A292" t="s">
        <v>148</v>
      </c>
      <c r="B292">
        <v>92</v>
      </c>
      <c r="C292" t="s">
        <v>144</v>
      </c>
      <c r="D292">
        <v>20</v>
      </c>
      <c r="E292">
        <v>10</v>
      </c>
      <c r="F292">
        <f t="shared" si="12"/>
        <v>10</v>
      </c>
      <c r="G292">
        <v>142</v>
      </c>
      <c r="H292" s="64">
        <v>14.2</v>
      </c>
      <c r="I292" s="64">
        <v>0.5</v>
      </c>
    </row>
    <row r="293" spans="1:9">
      <c r="A293" t="s">
        <v>148</v>
      </c>
      <c r="B293">
        <v>81</v>
      </c>
      <c r="C293" t="s">
        <v>144</v>
      </c>
      <c r="D293">
        <v>17</v>
      </c>
      <c r="E293">
        <v>11</v>
      </c>
      <c r="F293">
        <f t="shared" si="12"/>
        <v>6</v>
      </c>
      <c r="G293">
        <v>80</v>
      </c>
      <c r="H293" s="64">
        <v>7.2727272727272698</v>
      </c>
      <c r="I293" s="64">
        <v>0.64705882352941202</v>
      </c>
    </row>
    <row r="294" spans="1:9">
      <c r="A294" t="s">
        <v>148</v>
      </c>
      <c r="B294">
        <v>93</v>
      </c>
      <c r="C294" t="s">
        <v>144</v>
      </c>
      <c r="D294">
        <v>22</v>
      </c>
      <c r="E294">
        <v>14</v>
      </c>
      <c r="F294">
        <f t="shared" si="12"/>
        <v>8</v>
      </c>
      <c r="G294">
        <v>82</v>
      </c>
      <c r="H294" s="64">
        <v>5.8571428571428603</v>
      </c>
      <c r="I294" s="64">
        <v>0.63636363636363602</v>
      </c>
    </row>
    <row r="295" spans="1:9">
      <c r="A295" t="s">
        <v>148</v>
      </c>
      <c r="B295">
        <v>91</v>
      </c>
      <c r="C295" t="s">
        <v>144</v>
      </c>
      <c r="D295">
        <v>20</v>
      </c>
      <c r="E295">
        <v>14</v>
      </c>
      <c r="F295">
        <f t="shared" si="12"/>
        <v>6</v>
      </c>
      <c r="G295">
        <v>96</v>
      </c>
      <c r="H295" s="64">
        <v>6.8571428571428603</v>
      </c>
      <c r="I295" s="64">
        <v>0.7</v>
      </c>
    </row>
    <row r="296" spans="1:9">
      <c r="A296" t="s">
        <v>148</v>
      </c>
      <c r="B296">
        <v>95</v>
      </c>
      <c r="C296" t="s">
        <v>144</v>
      </c>
      <c r="D296">
        <v>20</v>
      </c>
      <c r="E296">
        <v>14</v>
      </c>
      <c r="F296">
        <f t="shared" si="12"/>
        <v>6</v>
      </c>
      <c r="G296">
        <v>138</v>
      </c>
      <c r="H296" s="64">
        <v>9.8571428571428594</v>
      </c>
      <c r="I296" s="64">
        <v>0.7</v>
      </c>
    </row>
    <row r="297" spans="1:9">
      <c r="A297" t="s">
        <v>148</v>
      </c>
      <c r="B297">
        <v>82</v>
      </c>
      <c r="C297" t="s">
        <v>144</v>
      </c>
      <c r="D297">
        <v>20</v>
      </c>
      <c r="E297">
        <v>16</v>
      </c>
      <c r="F297">
        <f t="shared" si="12"/>
        <v>4</v>
      </c>
      <c r="G297">
        <v>138</v>
      </c>
      <c r="H297" s="64">
        <v>8.625</v>
      </c>
      <c r="I297" s="64">
        <v>0.8</v>
      </c>
    </row>
    <row r="298" spans="1:9">
      <c r="A298" t="s">
        <v>148</v>
      </c>
      <c r="B298">
        <v>85</v>
      </c>
      <c r="C298" t="s">
        <v>144</v>
      </c>
      <c r="D298">
        <v>22</v>
      </c>
      <c r="E298">
        <v>17</v>
      </c>
      <c r="F298">
        <f t="shared" si="12"/>
        <v>5</v>
      </c>
      <c r="G298">
        <v>86</v>
      </c>
      <c r="H298" s="64">
        <v>5.0588235294117601</v>
      </c>
      <c r="I298" s="64">
        <v>0.77272727272727304</v>
      </c>
    </row>
    <row r="299" spans="1:9">
      <c r="A299" t="s">
        <v>148</v>
      </c>
      <c r="B299">
        <v>83</v>
      </c>
      <c r="C299" t="s">
        <v>144</v>
      </c>
      <c r="D299">
        <v>25</v>
      </c>
      <c r="E299">
        <v>17</v>
      </c>
      <c r="F299">
        <f t="shared" si="12"/>
        <v>8</v>
      </c>
      <c r="G299">
        <v>167</v>
      </c>
      <c r="H299" s="64">
        <v>9.8235294117647101</v>
      </c>
      <c r="I299" s="64">
        <v>0.68</v>
      </c>
    </row>
    <row r="300" spans="1:9">
      <c r="A300" t="s">
        <v>148</v>
      </c>
      <c r="B300">
        <v>87</v>
      </c>
      <c r="C300" t="s">
        <v>144</v>
      </c>
      <c r="D300">
        <v>25</v>
      </c>
      <c r="E300">
        <v>18</v>
      </c>
      <c r="F300">
        <f t="shared" si="12"/>
        <v>7</v>
      </c>
      <c r="G300">
        <v>151</v>
      </c>
      <c r="H300" s="64">
        <v>8.3888888888888893</v>
      </c>
      <c r="I300" s="64">
        <v>0.72</v>
      </c>
    </row>
    <row r="301" spans="1:9">
      <c r="A301" t="s">
        <v>148</v>
      </c>
      <c r="B301">
        <v>88</v>
      </c>
      <c r="C301" t="s">
        <v>144</v>
      </c>
      <c r="D301">
        <v>20</v>
      </c>
      <c r="E301">
        <v>19</v>
      </c>
      <c r="F301">
        <f t="shared" si="12"/>
        <v>1</v>
      </c>
      <c r="G301">
        <v>182</v>
      </c>
      <c r="H301" s="64">
        <v>9.5789473684210495</v>
      </c>
      <c r="I301" s="64">
        <v>0.95</v>
      </c>
    </row>
    <row r="302" spans="1:9">
      <c r="A302" t="s">
        <v>148</v>
      </c>
      <c r="B302">
        <v>84</v>
      </c>
      <c r="C302" t="s">
        <v>144</v>
      </c>
      <c r="D302">
        <v>20</v>
      </c>
      <c r="E302">
        <v>20</v>
      </c>
      <c r="F302">
        <f t="shared" si="12"/>
        <v>0</v>
      </c>
      <c r="G302">
        <v>206</v>
      </c>
      <c r="H302" s="64">
        <v>10.3</v>
      </c>
      <c r="I302" s="64">
        <v>1</v>
      </c>
    </row>
    <row r="303" spans="1:9">
      <c r="A303" t="s">
        <v>148</v>
      </c>
      <c r="B303">
        <v>96</v>
      </c>
      <c r="C303" t="s">
        <v>144</v>
      </c>
      <c r="D303">
        <v>20</v>
      </c>
      <c r="E303">
        <v>20</v>
      </c>
      <c r="F303">
        <f t="shared" si="12"/>
        <v>0</v>
      </c>
      <c r="G303">
        <v>207</v>
      </c>
      <c r="H303" s="64">
        <v>10.35</v>
      </c>
      <c r="I303" s="64">
        <v>1</v>
      </c>
    </row>
    <row r="304" spans="1:9">
      <c r="A304" t="s">
        <v>148</v>
      </c>
      <c r="B304">
        <v>86</v>
      </c>
      <c r="C304" t="s">
        <v>144</v>
      </c>
      <c r="D304">
        <v>20</v>
      </c>
      <c r="E304">
        <v>23</v>
      </c>
      <c r="F304">
        <f t="shared" si="12"/>
        <v>-3</v>
      </c>
      <c r="G304">
        <v>128</v>
      </c>
      <c r="H304" s="64">
        <v>5.5652173913043503</v>
      </c>
      <c r="I304" s="64">
        <v>1</v>
      </c>
    </row>
    <row r="305" spans="1:9">
      <c r="A305" t="s">
        <v>148</v>
      </c>
      <c r="B305">
        <v>94</v>
      </c>
      <c r="C305" t="s">
        <v>144</v>
      </c>
      <c r="D305">
        <v>20</v>
      </c>
      <c r="E305">
        <v>23</v>
      </c>
      <c r="F305">
        <f t="shared" si="12"/>
        <v>-3</v>
      </c>
      <c r="G305">
        <v>197</v>
      </c>
      <c r="H305" s="64">
        <v>8.5652173913043494</v>
      </c>
      <c r="I305" s="64">
        <v>1</v>
      </c>
    </row>
    <row r="306" spans="1:9" ht="13">
      <c r="A306"/>
      <c r="B306"/>
      <c r="C306" s="65" t="s">
        <v>145</v>
      </c>
      <c r="D306"/>
      <c r="E306">
        <f>SUBTOTAL(9,E290:E305)</f>
        <v>253</v>
      </c>
      <c r="F306">
        <f>SUBTOTAL(9,F290:F305)</f>
        <v>78</v>
      </c>
      <c r="H306" s="64"/>
      <c r="I306" s="64">
        <f>SUBTOTAL(9,I290:I305)</f>
        <v>11.956149732620322</v>
      </c>
    </row>
    <row r="307" spans="1:9" ht="13">
      <c r="A307" s="65" t="s">
        <v>149</v>
      </c>
      <c r="B307"/>
      <c r="C307" s="65"/>
      <c r="D307"/>
      <c r="E307">
        <f>SUBTOTAL(9,E290:E305)</f>
        <v>253</v>
      </c>
      <c r="F307"/>
      <c r="G307">
        <f>SUBTOTAL(9,G290:G305)</f>
        <v>2148</v>
      </c>
      <c r="H307" s="66">
        <f>+G307/E307</f>
        <v>8.4901185770750995</v>
      </c>
      <c r="I307" s="64"/>
    </row>
    <row r="308" spans="1:9" ht="13">
      <c r="A308"/>
      <c r="B308"/>
      <c r="C308" s="65" t="s">
        <v>150</v>
      </c>
      <c r="D308"/>
      <c r="E308">
        <f>SUBTOTAL(9,E190:E305)</f>
        <v>601</v>
      </c>
      <c r="F308">
        <f>SUBTOTAL(9,F190:F305)</f>
        <v>1449</v>
      </c>
      <c r="H308" s="64"/>
      <c r="I308" s="64">
        <f>SUBTOTAL(9,I190:I305)</f>
        <v>29.909045459319248</v>
      </c>
    </row>
    <row r="309" spans="1:9">
      <c r="A309"/>
      <c r="B309"/>
      <c r="C309"/>
      <c r="D309"/>
      <c r="E309"/>
      <c r="F309"/>
      <c r="H309" s="64"/>
      <c r="I309" s="64">
        <f>AVERAGE(I244:I254)</f>
        <v>0.43175324675324678</v>
      </c>
    </row>
    <row r="310" spans="1:9">
      <c r="A310"/>
      <c r="B310"/>
      <c r="C310"/>
      <c r="D310"/>
      <c r="E310"/>
      <c r="F310"/>
      <c r="H310" s="64"/>
      <c r="I310" s="64">
        <f>AVERAGE(I244:I254)</f>
        <v>0.43175324675324678</v>
      </c>
    </row>
    <row r="311" spans="1:9" ht="13">
      <c r="A311" s="65" t="s">
        <v>151</v>
      </c>
      <c r="B311"/>
      <c r="C311"/>
      <c r="D311"/>
      <c r="E311">
        <f>SUBTOTAL(9,E309:E310)</f>
        <v>0</v>
      </c>
      <c r="F311"/>
      <c r="G311">
        <f>SUBTOTAL(9,G309:G310)</f>
        <v>0</v>
      </c>
      <c r="H311" s="64"/>
      <c r="I311" s="64"/>
    </row>
    <row r="312" spans="1:9">
      <c r="A312"/>
      <c r="B312"/>
      <c r="C312"/>
      <c r="D312"/>
      <c r="E312"/>
      <c r="F312"/>
      <c r="H312" s="64"/>
      <c r="I312" s="64"/>
    </row>
  </sheetData>
  <pageMargins left="0" right="0" top="0.39370000000000011" bottom="0.3937000000000001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cover</vt:lpstr>
      <vt:lpstr>SingleVis08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Line</dc:creator>
  <cp:lastModifiedBy>Carolin Mayer</cp:lastModifiedBy>
  <cp:revision>4</cp:revision>
  <dcterms:created xsi:type="dcterms:W3CDTF">2026-08-31T16:22:49Z</dcterms:created>
  <dcterms:modified xsi:type="dcterms:W3CDTF">2026-10-03T12:49:09Z</dcterms:modified>
</cp:coreProperties>
</file>